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21600" windowHeight="12800"/>
  </bookViews>
  <sheets>
    <sheet name="Menu" sheetId="1" r:id="rId1"/>
    <sheet name="NPS" sheetId="2" r:id="rId2"/>
    <sheet name="CSAT" sheetId="3" r:id="rId3"/>
    <sheet name="Amostra" sheetId="4" r:id="rId4"/>
    <sheet name="Margem de Erro" sheetId="5" r:id="rId5"/>
    <sheet name="Plano de Coleta" sheetId="6" r:id="rId6"/>
    <sheet name="Teste A-B" sheetId="7" r:id="rId7"/>
    <sheet name="Valor-p" sheetId="8" r:id="rId8"/>
  </sheets>
  <calcPr calcId="191029" fullCalcOnLoad="1"/>
</workbook>
</file>

<file path=xl/styles.xml><?xml version="1.0" encoding="utf-8"?>
<styleSheet xmlns="http://schemas.openxmlformats.org/spreadsheetml/2006/main">
  <numFmts count="11">
    <numFmt numFmtId="164" formatCode="0.0"/>
    <numFmt numFmtId="165" formatCode="0.0%"/>
    <numFmt numFmtId="166" formatCode="#,##0"/>
    <numFmt numFmtId="167" formatCode="0.000"/>
    <numFmt numFmtId="168" formatCode="0.00"/>
    <numFmt numFmtId="169" formatCode="[$R$-416] #,##0.00"/>
    <numFmt numFmtId="170" formatCode="+0.00;-0.00;0.00"/>
    <numFmt numFmtId="171" formatCode="+0.0%;-0.0%;0.0%"/>
    <numFmt numFmtId="172" formatCode="0.0000"/>
    <numFmt numFmtId="173" formatCode="0.00000"/>
    <numFmt numFmtId="174" formatCode="@"/>
  </numFmts>
  <fonts count="24">
    <font>
      <sz val="10"/>
      <color rgb="FF3A3A46"/>
      <name val="Calibri"/>
    </font>
    <font>
      <b/>
      <sz val="15"/>
      <color rgb="FFFFFFFF"/>
      <name val="Calibri"/>
    </font>
    <font>
      <sz val="10"/>
      <color rgb="FFD5D9F4"/>
      <name val="Calibri"/>
    </font>
    <font>
      <sz val="9"/>
      <color rgb="FFD5D9F4"/>
      <name val="Calibri"/>
    </font>
    <font>
      <u/>
      <sz val="9"/>
      <color rgb="FFFFFFFF"/>
      <name val="Calibri"/>
    </font>
    <font>
      <b/>
      <sz val="10"/>
      <color rgb="FF404181"/>
      <name val="Calibri"/>
    </font>
    <font>
      <sz val="8"/>
      <color rgb="FF9AA0B5"/>
      <name val="Calibri"/>
    </font>
    <font>
      <sz val="10"/>
      <color rgb="FF2E3140"/>
      <name val="Calibri"/>
    </font>
    <font>
      <b/>
      <sz val="11"/>
      <color rgb="FF1F2430"/>
      <name val="Calibri"/>
    </font>
    <font>
      <i/>
      <sz val="9.5"/>
      <color rgb="FF2E3140"/>
      <name val="Calibri"/>
    </font>
    <font>
      <sz val="9"/>
      <color rgb="FF6C7186"/>
      <name val="Calibri"/>
    </font>
    <font>
      <sz val="9.5"/>
      <color rgb="FF2E3140"/>
      <name val="Calibri"/>
    </font>
    <font>
      <sz val="9.5"/>
      <color rgb="FF8A3B3F"/>
      <name val="Calibri"/>
    </font>
    <font>
      <u/>
      <sz val="10"/>
      <color rgb="FF404181"/>
      <name val="Calibri"/>
    </font>
    <font>
      <i/>
      <sz val="11"/>
      <color rgb="FFFFFFFF"/>
      <name val="Calibri"/>
    </font>
    <font>
      <b/>
      <sz val="9"/>
      <color rgb="FF3A4390"/>
      <name val="Calibri"/>
    </font>
    <font>
      <sz val="9.5"/>
      <color rgb="FF6C7186"/>
      <name val="Calibri"/>
    </font>
    <font>
      <sz val="9"/>
      <color rgb="FF9AA0B5"/>
      <name val="Calibri"/>
    </font>
    <font>
      <b/>
      <sz val="9"/>
      <color rgb="FF7A611A"/>
      <name val="Calibri"/>
    </font>
    <font>
      <b/>
      <sz val="9"/>
      <color rgb="FF1E7A45"/>
      <name val="Calibri"/>
    </font>
    <font>
      <b/>
      <sz val="9.5"/>
      <color rgb="FF2E3140"/>
      <name val="Calibri"/>
    </font>
    <font>
      <b/>
      <sz val="20"/>
      <color rgb="FF404181"/>
      <name val="Calibri"/>
    </font>
    <font>
      <b/>
      <sz val="10"/>
      <color rgb="FF1F2430"/>
      <name val="Calibri"/>
    </font>
    <font>
      <b/>
      <sz val="9"/>
      <color rgb="FF2E314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404181"/>
        <bgColor indexed="64"/>
      </patternFill>
    </fill>
    <fill>
      <patternFill patternType="solid">
        <fgColor rgb="FFEEF0FB"/>
        <bgColor indexed="64"/>
      </patternFill>
    </fill>
    <fill>
      <patternFill patternType="solid">
        <fgColor rgb="FFFFF3C6"/>
        <bgColor indexed="64"/>
      </patternFill>
    </fill>
    <fill>
      <patternFill patternType="solid">
        <fgColor rgb="FFF4F5F9"/>
        <bgColor indexed="64"/>
      </patternFill>
    </fill>
    <fill>
      <patternFill patternType="solid">
        <fgColor rgb="FFFBEFEF"/>
        <bgColor indexed="64"/>
      </patternFill>
    </fill>
    <fill>
      <patternFill patternType="solid">
        <fgColor rgb="FFE9EBFD"/>
        <bgColor indexed="64"/>
      </patternFill>
    </fill>
    <fill>
      <patternFill patternType="solid">
        <fgColor rgb="FFFBF3D3"/>
        <bgColor indexed="64"/>
      </patternFill>
    </fill>
    <fill>
      <patternFill patternType="solid">
        <fgColor rgb="FFE4F7EC"/>
        <bgColor indexed="64"/>
      </patternFill>
    </fill>
  </fills>
  <borders count="3">
    <border>
      <left/>
      <right/>
      <top/>
      <bottom/>
      <diagonal/>
    </border>
    <border>
      <left style="thin">
        <color rgb="FFE0CE7A"/>
      </left>
      <right style="thin">
        <color rgb="FFE0CE7A"/>
      </right>
      <top style="thin">
        <color rgb="FFE0CE7A"/>
      </top>
      <bottom style="thin">
        <color rgb="FFE0CE7A"/>
      </bottom>
      <diagonal/>
    </border>
    <border>
      <left/>
      <right/>
      <top/>
      <bottom style="thin">
        <color rgb="FFC3C8E6"/>
      </bottom>
      <diagonal/>
    </border>
  </borders>
  <cellStyleXfs count="1">
    <xf numFmtId="0" fontId="0" fillId="0" borderId="0"/>
  </cellStyleXfs>
  <cellXfs count="55">
    <xf numFmtId="0" fontId="0" fillId="0" borderId="0" xfId="0" applyFont="1" applyFill="1" applyBorder="1" applyNumberFormat="1" applyAlignment="1" applyProtection="1">
      <alignment vertical="center"/>
      <protection locked="1"/>
    </xf>
    <xf numFmtId="0" fontId="0" fillId="2" borderId="0" xfId="0" applyFont="1" applyFill="1" applyBorder="1" applyNumberFormat="1" applyAlignment="1" applyProtection="1">
      <alignment vertical="center"/>
      <protection locked="1"/>
    </xf>
    <xf numFmtId="0" fontId="1" fillId="2" borderId="0" xfId="0" applyFont="1" applyFill="1" applyBorder="1" applyNumberFormat="1" applyAlignment="1" applyProtection="1">
      <alignment vertical="center"/>
      <protection locked="1"/>
    </xf>
    <xf numFmtId="0" fontId="2" fillId="2" borderId="0" xfId="0" applyFont="1" applyFill="1" applyBorder="1" applyNumberFormat="1" applyAlignment="1" applyProtection="1">
      <alignment vertical="top" wrapText="1"/>
      <protection locked="1"/>
    </xf>
    <xf numFmtId="0" fontId="3" fillId="2" borderId="0" xfId="0" applyFont="1" applyFill="1" applyBorder="1" applyNumberFormat="1" applyAlignment="1" applyProtection="1">
      <alignment vertical="center"/>
      <protection locked="1"/>
    </xf>
    <xf numFmtId="0" fontId="4" fillId="2" borderId="0" xfId="0" applyFont="1" applyFill="1" applyBorder="1" applyNumberFormat="1" applyAlignment="1" applyProtection="1">
      <alignment horizontal="right" vertical="center"/>
      <protection locked="1"/>
    </xf>
    <xf numFmtId="0" fontId="5" fillId="0" borderId="2" xfId="0" applyFont="1" applyFill="1" applyBorder="1" applyNumberFormat="1" applyAlignment="1" applyProtection="1">
      <alignment vertical="center"/>
      <protection locked="1"/>
    </xf>
    <xf numFmtId="0" fontId="6" fillId="0" borderId="0" xfId="0" applyFont="1" applyFill="1" applyBorder="1" applyNumberFormat="1" applyAlignment="1" applyProtection="1">
      <alignment vertical="top" wrapText="1"/>
      <protection locked="1"/>
    </xf>
    <xf numFmtId="0" fontId="7" fillId="0" borderId="0" xfId="0" applyFont="1" applyFill="1" applyBorder="1" applyNumberFormat="1" applyAlignment="1" applyProtection="1">
      <alignment vertical="center" wrapText="1"/>
      <protection locked="1"/>
    </xf>
    <xf numFmtId="0" fontId="8" fillId="4" borderId="1" xfId="0" applyFont="1" applyFill="1" applyBorder="1" applyNumberFormat="1" applyAlignment="1" applyProtection="1">
      <alignment horizontal="center" vertical="center"/>
      <protection locked="0"/>
    </xf>
    <xf numFmtId="2" fontId="8" fillId="4" borderId="1" xfId="0" applyFont="1" applyFill="1" applyBorder="1" applyNumberFormat="1" applyAlignment="1" applyProtection="1">
      <alignment horizontal="center" vertical="center"/>
      <protection locked="0"/>
    </xf>
    <xf numFmtId="3" fontId="8" fillId="4" borderId="1" xfId="0" applyFont="1" applyFill="1" applyBorder="1" applyNumberFormat="1" applyAlignment="1" applyProtection="1">
      <alignment horizontal="center" vertical="center"/>
      <protection locked="0"/>
    </xf>
    <xf numFmtId="0" fontId="0" fillId="3" borderId="0" xfId="0" applyFont="1" applyFill="1" applyBorder="1" applyNumberFormat="1" applyAlignment="1" applyProtection="1">
      <alignment vertical="center"/>
      <protection locked="1"/>
    </xf>
    <xf numFmtId="0" fontId="9" fillId="3" borderId="0" xfId="0" applyFont="1" applyFill="1" applyBorder="1" applyNumberFormat="1" applyAlignment="1" applyProtection="1">
      <alignment vertical="top" wrapText="1"/>
      <protection locked="1"/>
    </xf>
    <xf numFmtId="0" fontId="10" fillId="3" borderId="0" xfId="0" applyFont="1" applyFill="1" applyBorder="1" applyNumberFormat="1" applyAlignment="1" applyProtection="1">
      <alignment vertical="center" indent="1"/>
      <protection locked="1"/>
    </xf>
    <xf numFmtId="0" fontId="11" fillId="5" borderId="0" xfId="0" applyFont="1" applyFill="1" applyBorder="1" applyNumberFormat="1" applyAlignment="1" applyProtection="1">
      <alignment vertical="top" wrapText="1"/>
      <protection locked="1"/>
    </xf>
    <xf numFmtId="0" fontId="11" fillId="0" borderId="0" xfId="0" applyFont="1" applyFill="1" applyBorder="1" applyNumberFormat="1" applyAlignment="1" applyProtection="1">
      <alignment vertical="top" wrapText="1"/>
      <protection locked="1"/>
    </xf>
    <xf numFmtId="0" fontId="12" fillId="6" borderId="0" xfId="0" applyFont="1" applyFill="1" applyBorder="1" applyNumberFormat="1" applyAlignment="1" applyProtection="1">
      <alignment vertical="top" wrapText="1"/>
      <protection locked="1"/>
    </xf>
    <xf numFmtId="0" fontId="10" fillId="5" borderId="0" xfId="0" applyFont="1" applyFill="1" applyBorder="1" applyNumberFormat="1" applyAlignment="1" applyProtection="1">
      <alignment vertical="center" indent="1"/>
      <protection locked="1"/>
    </xf>
    <xf numFmtId="0" fontId="13" fillId="0" borderId="0" xfId="0" applyFont="1" applyFill="1" applyBorder="1" applyNumberFormat="1" applyAlignment="1" applyProtection="1">
      <alignment vertical="center"/>
      <protection locked="1"/>
    </xf>
    <xf numFmtId="0" fontId="14" fillId="2" borderId="0" xfId="0" applyFont="1" applyFill="1" applyBorder="1" applyNumberFormat="1" applyAlignment="1" applyProtection="1">
      <alignment vertical="center"/>
      <protection locked="1"/>
    </xf>
    <xf numFmtId="0" fontId="15" fillId="7" borderId="0" xfId="0" applyFont="1" applyFill="1" applyBorder="1" applyNumberFormat="1" applyAlignment="1" applyProtection="1">
      <alignment vertical="center"/>
      <protection locked="1"/>
    </xf>
    <xf numFmtId="0" fontId="0" fillId="7" borderId="0" xfId="0" applyFont="1" applyFill="1" applyBorder="1" applyNumberFormat="1" applyAlignment="1" applyProtection="1">
      <alignment vertical="center"/>
      <protection locked="1"/>
    </xf>
    <xf numFmtId="0" fontId="16" fillId="0" borderId="0" xfId="0" applyFont="1" applyFill="1" applyBorder="1" applyNumberFormat="1" applyAlignment="1" applyProtection="1">
      <alignment vertical="center"/>
      <protection locked="1"/>
    </xf>
    <xf numFmtId="0" fontId="17" fillId="0" borderId="0" xfId="0" applyFont="1" applyFill="1" applyBorder="1" applyNumberFormat="1" applyAlignment="1" applyProtection="1">
      <alignment horizontal="right" vertical="center"/>
      <protection locked="1"/>
    </xf>
    <xf numFmtId="0" fontId="6" fillId="0" borderId="0" xfId="0" applyFont="1" applyFill="1" applyBorder="1" applyNumberFormat="1" applyAlignment="1" applyProtection="1">
      <alignment horizontal="right" vertical="center"/>
      <protection locked="1"/>
    </xf>
    <xf numFmtId="0" fontId="18" fillId="8" borderId="0" xfId="0" applyFont="1" applyFill="1" applyBorder="1" applyNumberFormat="1" applyAlignment="1" applyProtection="1">
      <alignment vertical="center"/>
      <protection locked="1"/>
    </xf>
    <xf numFmtId="0" fontId="0" fillId="8" borderId="0" xfId="0" applyFont="1" applyFill="1" applyBorder="1" applyNumberFormat="1" applyAlignment="1" applyProtection="1">
      <alignment vertical="center"/>
      <protection locked="1"/>
    </xf>
    <xf numFmtId="0" fontId="19" fillId="9" borderId="0" xfId="0" applyFont="1" applyFill="1" applyBorder="1" applyNumberFormat="1" applyAlignment="1" applyProtection="1">
      <alignment vertical="center"/>
      <protection locked="1"/>
    </xf>
    <xf numFmtId="0" fontId="0" fillId="9" borderId="0" xfId="0" applyFont="1" applyFill="1" applyBorder="1" applyNumberFormat="1" applyAlignment="1" applyProtection="1">
      <alignment vertical="center"/>
      <protection locked="1"/>
    </xf>
    <xf numFmtId="0" fontId="20" fillId="0" borderId="0" xfId="0" applyFont="1" applyFill="1" applyBorder="1" applyNumberFormat="1" applyAlignment="1" applyProtection="1">
      <alignment vertical="center"/>
      <protection locked="1"/>
    </xf>
    <xf numFmtId="164" fontId="21" fillId="3" borderId="0" xfId="0" applyFont="1" applyFill="1" applyBorder="1" applyNumberFormat="1" applyAlignment="1" applyProtection="1">
      <alignment horizontal="center" vertical="center"/>
      <protection locked="1"/>
    </xf>
    <xf numFmtId="165" fontId="22" fillId="3" borderId="0" xfId="0" applyFont="1" applyFill="1" applyBorder="1" applyNumberFormat="1" applyAlignment="1" applyProtection="1">
      <alignment horizontal="right" vertical="center"/>
      <protection locked="1"/>
    </xf>
    <xf numFmtId="3" fontId="22" fillId="3" borderId="0" xfId="0" applyFont="1" applyFill="1" applyBorder="1" applyNumberFormat="1" applyAlignment="1" applyProtection="1">
      <alignment horizontal="right" vertical="center"/>
      <protection locked="1"/>
    </xf>
    <xf numFmtId="165" fontId="21" fillId="3" borderId="0" xfId="0" applyFont="1" applyFill="1" applyBorder="1" applyNumberFormat="1" applyAlignment="1" applyProtection="1">
      <alignment horizontal="center" vertical="center"/>
      <protection locked="1"/>
    </xf>
    <xf numFmtId="166" fontId="21" fillId="3" borderId="0" xfId="0" applyFont="1" applyFill="1" applyBorder="1" applyNumberFormat="1" applyAlignment="1" applyProtection="1">
      <alignment horizontal="center" vertical="center"/>
      <protection locked="1"/>
    </xf>
    <xf numFmtId="9" fontId="22" fillId="3" borderId="0" xfId="0" applyFont="1" applyFill="1" applyBorder="1" applyNumberFormat="1" applyAlignment="1" applyProtection="1">
      <alignment horizontal="right" vertical="center"/>
      <protection locked="1"/>
    </xf>
    <xf numFmtId="164" fontId="22" fillId="3" borderId="0" xfId="0" applyFont="1" applyFill="1" applyBorder="1" applyNumberFormat="1" applyAlignment="1" applyProtection="1">
      <alignment horizontal="right" vertical="center"/>
      <protection locked="1"/>
    </xf>
    <xf numFmtId="166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3" fillId="5" borderId="0" xfId="0" applyFont="1" applyFill="1" applyBorder="1" applyNumberFormat="1" applyAlignment="1" applyProtection="1">
      <alignment horizontal="right" vertical="center"/>
      <protection locked="1"/>
    </xf>
    <xf numFmtId="0" fontId="0" fillId="5" borderId="0" xfId="0" applyFont="1" applyFill="1" applyBorder="1" applyNumberFormat="1" applyAlignment="1" applyProtection="1">
      <alignment vertical="center"/>
      <protection locked="1"/>
    </xf>
    <xf numFmtId="168" fontId="23" fillId="5" borderId="0" xfId="0" applyFont="1" applyFill="1" applyBorder="1" applyNumberFormat="1" applyAlignment="1" applyProtection="1">
      <alignment horizontal="right" vertical="center"/>
      <protection locked="1"/>
    </xf>
    <xf numFmtId="169" fontId="22" fillId="3" borderId="0" xfId="0" applyFont="1" applyFill="1" applyBorder="1" applyNumberFormat="1" applyAlignment="1" applyProtection="1">
      <alignment horizontal="right" vertical="center"/>
      <protection locked="1"/>
    </xf>
    <xf numFmtId="0" fontId="21" fillId="3" borderId="0" xfId="0" applyFont="1" applyFill="1" applyBorder="1" applyNumberFormat="1" applyAlignment="1" applyProtection="1">
      <alignment horizontal="center" vertical="center"/>
      <protection locked="1"/>
    </xf>
    <xf numFmtId="10" fontId="22" fillId="3" borderId="0" xfId="0" applyFont="1" applyFill="1" applyBorder="1" applyNumberFormat="1" applyAlignment="1" applyProtection="1">
      <alignment horizontal="right" vertical="center"/>
      <protection locked="1"/>
    </xf>
    <xf numFmtId="170" fontId="22" fillId="3" borderId="0" xfId="0" applyFont="1" applyFill="1" applyBorder="1" applyNumberFormat="1" applyAlignment="1" applyProtection="1">
      <alignment horizontal="right" vertical="center"/>
      <protection locked="1"/>
    </xf>
    <xf numFmtId="171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2" fillId="3" borderId="0" xfId="0" applyFont="1" applyFill="1" applyBorder="1" applyNumberFormat="1" applyAlignment="1" applyProtection="1">
      <alignment horizontal="right" vertical="center"/>
      <protection locked="1"/>
    </xf>
    <xf numFmtId="168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3" fillId="5" borderId="0" xfId="0" applyFont="1" applyFill="1" applyBorder="1" applyNumberFormat="1" applyAlignment="1" applyProtection="1">
      <alignment horizontal="right" vertical="center"/>
      <protection locked="1"/>
    </xf>
    <xf numFmtId="173" fontId="23" fillId="5" borderId="0" xfId="0" applyFont="1" applyFill="1" applyBorder="1" applyNumberFormat="1" applyAlignment="1" applyProtection="1">
      <alignment horizontal="right" vertical="center"/>
      <protection locked="1"/>
    </xf>
    <xf numFmtId="164" fontId="23" fillId="5" borderId="0" xfId="0" applyFont="1" applyFill="1" applyBorder="1" applyNumberFormat="1" applyAlignment="1" applyProtection="1">
      <alignment horizontal="right" vertical="center"/>
      <protection locked="1"/>
    </xf>
    <xf numFmtId="172" fontId="21" fillId="3" borderId="0" xfId="0" applyFont="1" applyFill="1" applyBorder="1" applyNumberFormat="1" applyAlignment="1" applyProtection="1">
      <alignment horizontal="center" vertical="center"/>
      <protection locked="1"/>
    </xf>
    <xf numFmtId="174" fontId="22" fillId="3" borderId="0" xfId="0" applyFont="1" applyFill="1" applyBorder="1" applyNumberFormat="1" applyAlignment="1" applyProtection="1">
      <alignment horizontal="right" vertical="center"/>
      <protection locked="1"/>
    </xf>
  </cellXfs>
  <cellStyles count="1">
    <cellStyle name="Normal" xfId="0" builtinId="0"/>
  </cellStyles>
  <dxfs count="2">
    <dxf>
      <font>
        <color rgb="FF1E9E52"/>
      </font>
    </dxf>
    <dxf>
      <font>
        <color rgb="FFC0392B"/>
      </font>
    </dxf>
  </dxfs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" TargetMode="External"/><Relationship Id="rId2" Type="http://schemas.openxmlformats.org/officeDocument/2006/relationships/hyperlink" Target="https://npslab.cc/ferramentas/criador-de-pesquisa" TargetMode="External"/><Relationship Id="rId3" Type="http://schemas.openxmlformats.org/officeDocument/2006/relationships/hyperlink" Target="https://npslab.cc/ferramentas" TargetMode="External"/><Relationship Id="rId4" Type="http://schemas.openxmlformats.org/officeDocument/2006/relationships/hyperlink" Target="https://npslab.cc" TargetMode="Externa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erramentas/calculadora-nps" TargetMode="External"/><Relationship Id="rId2" Type="http://schemas.openxmlformats.org/officeDocument/2006/relationships/hyperlink" Target="https://npslab.cc" TargetMode="Externa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erramentas/calculadora-csat" TargetMode="External"/><Relationship Id="rId2" Type="http://schemas.openxmlformats.org/officeDocument/2006/relationships/hyperlink" Target="https://npslab.cc" TargetMode="Externa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erramentas/tamanho-da-amostra" TargetMode="External"/><Relationship Id="rId2" Type="http://schemas.openxmlformats.org/officeDocument/2006/relationships/hyperlink" Target="https://npslab.cc" TargetMode="Externa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erramentas/margem-de-erro" TargetMode="External"/><Relationship Id="rId2" Type="http://schemas.openxmlformats.org/officeDocument/2006/relationships/hyperlink" Target="https://npslab.cc" TargetMode="Externa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erramentas/planejador-de-coleta" TargetMode="External"/><Relationship Id="rId2" Type="http://schemas.openxmlformats.org/officeDocument/2006/relationships/hyperlink" Target="https://npslab.cc" TargetMode="Externa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erramentas/significancia-ab" TargetMode="External"/><Relationship Id="rId2" Type="http://schemas.openxmlformats.org/officeDocument/2006/relationships/hyperlink" Target="https://npslab.cc" TargetMode="Externa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erramentas/valor-p" TargetMode="External"/><Relationship Id="rId2" Type="http://schemas.openxmlformats.org/officeDocument/2006/relationships/hyperlink" Target="https://npslab.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04181"/>
  </sheetPr>
  <sheetViews>
    <sheetView showGridLines="0" workbookViewId="0"/>
  </sheetViews>
  <sheetFormatPr defaultRowHeight="15.5"/>
  <cols>
    <col min="1" max="1" width="2.5" customWidth="1"/>
    <col min="2" max="2" width="32" customWidth="1"/>
    <col min="3" max="3" width="56" customWidth="1"/>
    <col min="4" max="4" width="10" customWidth="1"/>
    <col min="5" max="5" width="16" customWidth="1"/>
    <col min="6" max="6" width="2.5" customWidth="1"/>
  </cols>
  <sheetData>
    <row r="1" ht="30" customHeight="1">
      <c r="A1" s="1"/>
      <c r="B1" s="2" t="inlineStr">
        <is>
          <r>
            <rPr>
              <b/>
              <sz val="16"/>
              <color rgb="FFFFFFFF"/>
              <rFont val="Calibri"/>
            </rPr>
            <t xml:space="preserve">NPS</t>
          </r>
          <r>
            <rPr>
              <b/>
              <sz val="16"/>
              <color rgb="FF9FDF7C"/>
              <rFont val="Calibri"/>
            </rPr>
            <t xml:space="preserve">Lab</t>
          </r>
          <r>
            <rPr>
              <sz val="12"/>
              <color rgb="FFFFFFFF"/>
              <rFont val="Calibri"/>
            </rPr>
            <t xml:space="preserve">   Calculadoras de Pesquisa e Estatística</t>
          </r>
        </is>
      </c>
      <c r="C1" s="1"/>
      <c r="D1" s="1"/>
      <c r="E1" s="5" t="inlineStr">
        <is>
          <t xml:space="preserve">npslab.cc ↗</t>
        </is>
      </c>
      <c r="F1" s="1"/>
    </row>
    <row r="2" ht="20" customHeight="1">
      <c r="A2" s="1"/>
      <c r="B2" s="20" t="inlineStr">
        <is>
          <t xml:space="preserve">Calcule. Entenda. Decida melhor.</t>
        </is>
      </c>
      <c r="C2" s="1"/>
      <c r="D2" s="1"/>
      <c r="E2" s="1"/>
      <c r="F2" s="1"/>
    </row>
    <row r="3" ht="18" customHeight="1">
      <c r="A3" s="1"/>
      <c r="B3" s="3" t="inlineStr">
        <is>
          <t xml:space="preserve">Ferramentas gratuitas do NPSLab para transformar respostas de pesquisa em próximos passos. Compartilhe este arquivo à vontade.</t>
        </is>
      </c>
      <c r="C3" s="1"/>
      <c r="D3" s="1"/>
      <c r="E3" s="1"/>
      <c r="F3" s="1"/>
    </row>
    <row r="4" ht="8" customHeight="1"/>
    <row r="5">
      <c r="B5" s="6" t="inlineStr">
        <is>
          <t xml:space="preserve">COMO USAR</t>
        </is>
      </c>
      <c r="C5" s="6"/>
    </row>
    <row r="6">
      <c r="B6" s="16" t="inlineStr">
        <is>
          <t xml:space="preserve">1.  Navegue pelas abas coloridas abaixo ou clique em uma ferramenta desta lista.</t>
        </is>
      </c>
    </row>
    <row r="7">
      <c r="B7" s="16" t="inlineStr">
        <is>
          <t xml:space="preserve">2.  Em cada calculadora, edite apenas as células amarelas — o exemplo já vem preenchido.</t>
        </is>
      </c>
    </row>
    <row r="8">
      <c r="B8" s="16" t="inlineStr">
        <is>
          <t xml:space="preserve">3.  O resultado e a interpretação são atualizados automaticamente, sem macros.</t>
        </is>
      </c>
    </row>
    <row r="9">
      <c r="B9" s="7" t="inlineStr">
        <is>
          <t xml:space="preserve">As demais células estão protegidas sem senha contra edição acidental. Para liberar: Revisar ▸ Desproteger Planilha.</t>
        </is>
      </c>
    </row>
    <row r="11">
      <c r="B11" s="6" t="inlineStr">
        <is>
          <t xml:space="preserve">TODAS AS FERRAMENTAS</t>
        </is>
      </c>
      <c r="C11" s="6"/>
      <c r="D11" s="6"/>
      <c r="E11" s="6"/>
    </row>
    <row r="12" ht="18" customHeight="1">
      <c r="B12" s="21" t="inlineStr">
        <is>
          <t xml:space="preserve">MEDIR EXPERIÊNCIA</t>
        </is>
      </c>
      <c r="C12" s="22"/>
      <c r="D12" s="22"/>
      <c r="E12" s="22"/>
    </row>
    <row r="13" ht="18" customHeight="1">
      <c r="B13" s="19" t="inlineStr">
        <is>
          <t xml:space="preserve">Calculadora de NPS</t>
        </is>
      </c>
      <c r="C13" s="23" t="inlineStr">
        <is>
          <t xml:space="preserve">Equilíbrio entre promotores e detratores a partir das contagens.</t>
        </is>
      </c>
      <c r="D13" s="24" t="inlineStr">
        <is>
          <t xml:space="preserve">≈ 1 min</t>
        </is>
      </c>
      <c r="E13" s="25" t="inlineStr">
        <is>
          <t xml:space="preserve">aba NPS</t>
        </is>
      </c>
    </row>
    <row r="14" ht="18" customHeight="1">
      <c r="B14" s="19" t="inlineStr">
        <is>
          <t xml:space="preserve">Calculadora de CSAT</t>
        </is>
      </c>
      <c r="C14" s="23" t="inlineStr">
        <is>
          <t xml:space="preserve">Percentual de clientes satisfeitos em uma interação.</t>
        </is>
      </c>
      <c r="D14" s="24" t="inlineStr">
        <is>
          <t xml:space="preserve">≈ 1 min</t>
        </is>
      </c>
      <c r="E14" s="25" t="inlineStr">
        <is>
          <t xml:space="preserve">aba CSAT</t>
        </is>
      </c>
    </row>
    <row r="15" ht="18" customHeight="1">
      <c r="B15" s="26" t="inlineStr">
        <is>
          <t xml:space="preserve">PLANEJAR PESQUISA</t>
        </is>
      </c>
      <c r="C15" s="27"/>
      <c r="D15" s="27"/>
      <c r="E15" s="27"/>
    </row>
    <row r="16" ht="18" customHeight="1">
      <c r="B16" s="19" t="inlineStr">
        <is>
          <t xml:space="preserve">Calculadora de tamanho da amostra</t>
        </is>
      </c>
      <c r="C16" s="23" t="inlineStr">
        <is>
          <t xml:space="preserve">Quantas respostas você precisa coletar para ter precisão.</t>
        </is>
      </c>
      <c r="D16" s="24" t="inlineStr">
        <is>
          <t xml:space="preserve">≈ 2 min</t>
        </is>
      </c>
      <c r="E16" s="25" t="inlineStr">
        <is>
          <t xml:space="preserve">aba Amostra</t>
        </is>
      </c>
    </row>
    <row r="17" ht="18" customHeight="1">
      <c r="B17" s="19" t="inlineStr">
        <is>
          <t xml:space="preserve">Calculadora de margem de erro</t>
        </is>
      </c>
      <c r="C17" s="23" t="inlineStr">
        <is>
          <t xml:space="preserve">Quanto o resultado da amostra pode variar.</t>
        </is>
      </c>
      <c r="D17" s="24" t="inlineStr">
        <is>
          <t xml:space="preserve">≈ 2 min</t>
        </is>
      </c>
      <c r="E17" s="25" t="inlineStr">
        <is>
          <t xml:space="preserve">aba Margem de Erro</t>
        </is>
      </c>
    </row>
    <row r="18" ht="18" customHeight="1">
      <c r="B18" s="19" t="inlineStr">
        <is>
          <t xml:space="preserve">Planejador de coleta</t>
        </is>
      </c>
      <c r="C18" s="23" t="inlineStr">
        <is>
          <t xml:space="preserve">Convites, ritmo diário e custo para bater a meta.</t>
        </is>
      </c>
      <c r="D18" s="24" t="inlineStr">
        <is>
          <t xml:space="preserve">≈ 3 min</t>
        </is>
      </c>
      <c r="E18" s="25" t="inlineStr">
        <is>
          <t xml:space="preserve">aba Plano de Coleta</t>
        </is>
      </c>
    </row>
    <row r="19" ht="18" customHeight="1">
      <c r="B19" s="28" t="inlineStr">
        <is>
          <t xml:space="preserve">VALIDAR DECISÕES</t>
        </is>
      </c>
      <c r="C19" s="29"/>
      <c r="D19" s="29"/>
      <c r="E19" s="29"/>
    </row>
    <row r="20" ht="18" customHeight="1">
      <c r="B20" s="19" t="inlineStr">
        <is>
          <t xml:space="preserve">Calculadora de significância A/B</t>
        </is>
      </c>
      <c r="C20" s="23" t="inlineStr">
        <is>
          <t xml:space="preserve">Se a diferença entre A e B é estatisticamente significativa.</t>
        </is>
      </c>
      <c r="D20" s="24" t="inlineStr">
        <is>
          <t xml:space="preserve">≈ 3 min</t>
        </is>
      </c>
      <c r="E20" s="25" t="inlineStr">
        <is>
          <t xml:space="preserve">aba Teste A-B</t>
        </is>
      </c>
    </row>
    <row r="21" ht="18" customHeight="1">
      <c r="B21" s="19" t="inlineStr">
        <is>
          <t xml:space="preserve">Calculadora de valor-p a partir do escore Z</t>
        </is>
      </c>
      <c r="C21" s="23" t="inlineStr">
        <is>
          <t xml:space="preserve">Converte um escore Z em valor-p e conclui contra alfa.</t>
        </is>
      </c>
      <c r="D21" s="24" t="inlineStr">
        <is>
          <t xml:space="preserve">≈ 2 min</t>
        </is>
      </c>
      <c r="E21" s="25" t="inlineStr">
        <is>
          <t xml:space="preserve">aba Valor-p</t>
        </is>
      </c>
    </row>
    <row r="23">
      <c r="B23" s="30" t="inlineStr">
        <is>
          <t xml:space="preserve">Também no site:</t>
        </is>
      </c>
      <c r="C23" s="23" t="inlineStr">
        <is>
          <t xml:space="preserve">Criador guiado de pesquisa — monte um roteiro de perguntas pronto para usar (não cabe em planilha).</t>
        </is>
      </c>
    </row>
    <row r="24">
      <c r="B24" s="30" t="inlineStr">
        <is>
          <t xml:space="preserve">Versão online:</t>
        </is>
      </c>
      <c r="C24" s="19" t="inlineStr">
        <is>
          <t xml:space="preserve">npslab.cc/ferramentas — as mesmas calculadoras com exemplos, guias e gráficos.</t>
        </is>
      </c>
    </row>
    <row r="26">
      <c r="B26" s="7" t="inlineStr">
        <is>
          <t xml:space="preserve">© NPSLab — plataforma de pesquisas de NPS, CSAT e satisfação · npslab.cc · Os cálculos acontecem na sua planilha; nenhum dado é enviado.</t>
        </is>
      </c>
    </row>
  </sheetData>
  <sheetProtection sheet="1" objects="1" scenarios="1"/>
  <mergeCells count="10">
    <mergeCell ref="B1:D1"/>
    <mergeCell ref="B2:E2"/>
    <mergeCell ref="B3:E3"/>
    <mergeCell ref="B6:E6"/>
    <mergeCell ref="B7:E7"/>
    <mergeCell ref="B8:E8"/>
    <mergeCell ref="B9:E9"/>
    <mergeCell ref="C23:E23"/>
    <mergeCell ref="C24:E24"/>
    <mergeCell ref="B26:E26"/>
  </mergeCells>
  <hyperlinks>
    <hyperlink ref="E1" r:id="rId1" tooltip="https://npslab.cc"/>
    <hyperlink ref="B13" location="'NPS'!A1"/>
    <hyperlink ref="B14" location="'CSAT'!A1"/>
    <hyperlink ref="B16" location="'Amostra'!A1"/>
    <hyperlink ref="B17" location="'Margem de Erro'!A1"/>
    <hyperlink ref="B18" location="'Plano de Coleta'!A1"/>
    <hyperlink ref="B20" location="'Teste A-B'!A1"/>
    <hyperlink ref="B21" location="'Valor-p'!A1"/>
    <hyperlink ref="C23" r:id="rId2" tooltip="https://npslab.cc/ferramentas/criador-de-pesquisa"/>
    <hyperlink ref="C24" r:id="rId3" tooltip="https://npslab.cc/ferramentas"/>
    <hyperlink ref="B26" r:id="rId4" tooltip="https://npslab.c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NPS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Informe quantas respostas ficaram em cada grupo e veja o equilíbrio entre promotores e detratores.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Medir experiência · ≈ 1 min · Grátis, por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SEUS DADOS</t>
        </is>
      </c>
      <c r="C5" s="6"/>
      <c r="E5" s="6" t="inlineStr">
        <is>
          <t xml:space="preserve">SEU RESULTADO</t>
        </is>
      </c>
      <c r="F5" s="6"/>
    </row>
    <row r="6">
      <c r="B6" s="7" t="inlineStr">
        <is>
          <t xml:space="preserve">Edite apenas as células amarelas.</t>
        </is>
      </c>
      <c r="E6" s="31">
        <f>IFERROR(IF((C7+C9+C11)=0,"—",(C7-C11)/(C7+C9+C11)*100),"—")</f>
        <v>26.666666666666668</v>
      </c>
      <c r="F6" s="12"/>
    </row>
    <row r="7" ht="20" customHeight="1">
      <c r="B7" s="8" t="inlineStr">
        <is>
          <t xml:space="preserve">Promotores</t>
        </is>
      </c>
      <c r="C7" s="9">
        <v>80.0</v>
      </c>
      <c r="E7" s="12"/>
      <c r="F7" s="12"/>
    </row>
    <row r="8" ht="19" customHeight="1">
      <c r="B8" s="7" t="inlineStr">
        <is>
          <t xml:space="preserve">Notas 9 e 10</t>
        </is>
      </c>
      <c r="E8" s="13" t="str">
        <f>IFERROR(IF((C7+C9+C11)=0,"Informe as respostas de cada grupo para ver o NPS.",IF((C7-C11)/(C7+C9+C11)*100&gt;0,"Há mais promotores do que detratores nesta amostra.",IF((C7-C11)/(C7+C9+C11)*100&lt;0,"Há mais detratores do que promotores nesta amostra.","Promotores e detratores estão equilibrados nesta amostra."))),"Revise os dados informados para continuar.")</f>
        <v>Há mais promotores do que detratores nesta amostra.</v>
      </c>
      <c r="F8" s="12"/>
    </row>
    <row r="9" ht="19" customHeight="1">
      <c r="B9" s="8" t="inlineStr">
        <is>
          <t xml:space="preserve">Neutros</t>
        </is>
      </c>
      <c r="C9" s="9">
        <v>30.0</v>
      </c>
      <c r="E9" s="12"/>
      <c r="F9" s="12"/>
    </row>
    <row r="10" ht="12" customHeight="1">
      <c r="B10" s="7" t="inlineStr">
        <is>
          <t xml:space="preserve">Notas 7 e 8</t>
        </is>
      </c>
      <c r="E10" s="14" t="inlineStr">
        <is>
          <t xml:space="preserve">Promotores</t>
        </is>
      </c>
      <c r="F10" s="32">
        <f>IFERROR(IF((C7+C9+C11)=0,"",C7/(C7+C9+C11)),"—")</f>
        <v>0.5333333333333333</v>
      </c>
    </row>
    <row r="11" ht="20" customHeight="1">
      <c r="B11" s="8" t="inlineStr">
        <is>
          <t xml:space="preserve">Detratores</t>
        </is>
      </c>
      <c r="C11" s="9">
        <v>40.0</v>
      </c>
      <c r="E11" s="14" t="inlineStr">
        <is>
          <t xml:space="preserve">Neutros</t>
        </is>
      </c>
      <c r="F11" s="32">
        <f>IFERROR(IF((C7+C9+C11)=0,"",C9/(C7+C9+C11)),"—")</f>
        <v>0.2</v>
      </c>
    </row>
    <row r="12" ht="12" customHeight="1">
      <c r="B12" s="7" t="inlineStr">
        <is>
          <t xml:space="preserve">Notas de 0 a 6</t>
        </is>
      </c>
      <c r="E12" s="14" t="inlineStr">
        <is>
          <t xml:space="preserve">Detratores</t>
        </is>
      </c>
      <c r="F12" s="32">
        <f>IFERROR(IF((C7+C9+C11)=0,"",C11/(C7+C9+C11)),"—")</f>
        <v>0.26666666666666666</v>
      </c>
    </row>
    <row r="13">
      <c r="E13" s="14" t="inlineStr">
        <is>
          <t xml:space="preserve">Total de respostas</t>
        </is>
      </c>
      <c r="F13" s="33">
        <f>IFERROR((C7+C9+C11),"—")</f>
        <v>150.0</v>
      </c>
    </row>
    <row r="18">
      <c r="B18" s="6" t="inlineStr">
        <is>
          <t xml:space="preserve">COMO CHEGAMOS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NPS = percentual de promotores − percentual de detratores. Todas as respostas válidas entram no total. O resultado vai de −100 a +100 e não é uma porcentagem.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ENTENDA EM POUCOS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Notas 9 e 10 formam o grupo de promotores.</t>
        </is>
      </c>
    </row>
    <row r="24" ht="24" customHeight="1">
      <c r="B24" s="16" t="inlineStr">
        <is>
          <t xml:space="preserve">•  Notas 7 e 8 são neutras no cálculo, mas continuam relevantes.</t>
        </is>
      </c>
    </row>
    <row r="25" ht="24" customHeight="1">
      <c r="B25" s="16" t="inlineStr">
        <is>
          <t xml:space="preserve">•  Notas de 0 a 6 formam o grupo de detratores.</t>
        </is>
      </c>
    </row>
    <row r="27">
      <c r="B27" s="6" t="inlineStr">
        <is>
          <t xml:space="preserve">O QUE ESTE CÁLCULO NÃO MOSTRA</t>
        </is>
      </c>
      <c r="C27" s="6"/>
      <c r="D27" s="6"/>
      <c r="E27" s="6"/>
      <c r="F27" s="6"/>
    </row>
    <row r="28" ht="18" customHeight="1">
      <c r="B28" s="17" t="inlineStr">
        <is>
          <t xml:space="preserve">Um número isolado não explica a causa nem define sozinho um bom desempenho. Compare períodos e leia os comentários.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PRÓXIMO PASSO</t>
        </is>
      </c>
      <c r="C31" s="6"/>
      <c r="D31" s="6"/>
      <c r="E31" s="6"/>
      <c r="F31" s="6"/>
    </row>
    <row r="32" ht="18" customHeight="1">
      <c r="B32" s="16" t="inlineStr">
        <is>
          <t xml:space="preserve">Crie uma pesquisa NPS e acompanhe a evolução do indicador ao longo do tempo.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no site (exemplos e mais contexto)</t>
        </is>
      </c>
    </row>
    <row r="36">
      <c r="B36" s="7" t="inlineStr">
        <is>
          <t xml:space="preserve">NPSLab — pesquisas de NPS, CSAT e satisfação · npslab.cc  |  Fórmulas protegidas sem senha (Revisar ▸ Desproteger Planilha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conditionalFormatting sqref="F10">
    <cfRule type="dataBar" priority="3">
      <dataBar>
        <cfvo type="num" val="0"/>
        <cfvo type="num" val="1"/>
        <color rgb="FF27D064"/>
      </dataBar>
    </cfRule>
  </conditionalFormatting>
  <conditionalFormatting sqref="F11">
    <cfRule type="dataBar" priority="4">
      <dataBar>
        <cfvo type="num" val="0"/>
        <cfvo type="num" val="1"/>
        <color rgb="FFF6C516"/>
      </dataBar>
    </cfRule>
  </conditionalFormatting>
  <conditionalFormatting sqref="F12">
    <cfRule type="dataBar" priority="5">
      <dataBar>
        <cfvo type="num" val="0"/>
        <cfvo type="num" val="1"/>
        <color rgb="FFFF4D4F"/>
      </dataBar>
    </cfRule>
  </conditionalFormatting>
  <conditionalFormatting sqref="E6:F7">
    <cfRule type="expression" dxfId="0" priority="1">
      <formula>AND(ISNUMBER($E$6),$E$6&gt;0)</formula>
    </cfRule>
  </conditionalFormatting>
  <conditionalFormatting sqref="E6:F7">
    <cfRule type="expression" dxfId="1" priority="2">
      <formula>AND(ISNUMBER($E$6),$E$6&lt;0)</formula>
    </cfRule>
  </conditionalFormatting>
  <dataValidations count="3">
    <dataValidation type="whole" operator="greaterThanOrEqual" allowBlank="1" showInputMessage="1" showErrorMessage="1" error="Revise os dados informados para continuar." sqref="C7">
      <formula1>0</formula1>
    </dataValidation>
    <dataValidation type="whole" operator="greaterThanOrEqual" allowBlank="1" showInputMessage="1" showErrorMessage="1" error="Revise os dados informados para continuar." sqref="C9">
      <formula1>0</formula1>
    </dataValidation>
    <dataValidation type="whole" operator="greaterThanOrEqual" allowBlank="1" showInputMessage="1" showErrorMessage="1" error="Revise os dados informados para continuar." sqref="C11">
      <formula1>0</formula1>
    </dataValidation>
  </dataValidations>
  <hyperlinks>
    <hyperlink ref="F3" location="'Menu'!A1"/>
    <hyperlink ref="B34" r:id="rId1" tooltip="https://npslab.cc/ferramentas/calculadora-nps"/>
    <hyperlink ref="B36" r:id="rId2" tooltip="https://npslab.cc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CSAT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Informe quantas respostas foram consideradas satisfeitas e o total de respostas válidas.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Medir experiência · ≈ 1 min · Grátis, por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SEUS DADOS</t>
        </is>
      </c>
      <c r="C5" s="6"/>
      <c r="E5" s="6" t="inlineStr">
        <is>
          <t xml:space="preserve">SEU RESULTADO</t>
        </is>
      </c>
      <c r="F5" s="6"/>
    </row>
    <row r="6">
      <c r="B6" s="7" t="inlineStr">
        <is>
          <t xml:space="preserve">Edite apenas as células amarelas.</t>
        </is>
      </c>
      <c r="E6" s="34">
        <f>IFERROR(IF(OR(C9&lt;=0,C7&gt;C9),"—",C7/C9),"—")</f>
        <v>0.7</v>
      </c>
      <c r="F6" s="12"/>
    </row>
    <row r="7" ht="20" customHeight="1">
      <c r="B7" s="8" t="inlineStr">
        <is>
          <t xml:space="preserve">Respostas satisfeitas</t>
        </is>
      </c>
      <c r="C7" s="9">
        <v>84.0</v>
      </c>
      <c r="E7" s="12"/>
      <c r="F7" s="12"/>
    </row>
    <row r="8" ht="19" customHeight="1">
      <c r="B8" s="7" t="inlineStr">
        <is>
          <t xml:space="preserve">As opções definidas como positivas (ex.: notas 4 e 5 em escala de 1 a 5)</t>
        </is>
      </c>
      <c r="E8" s="13" t="str">
        <f>IFERROR(IF(C9&lt;=0,"Informe o total de respostas válidas.",IF(C7&gt;C9,"Revise: satisfeitas não pode ser maior que o total.","Esta é a parcela de respostas que você classificou como satisfeitas.")),"Revise os dados informados para continuar.")</f>
        <v>Esta é a parcela de respostas que você classificou como satisfeitas.</v>
      </c>
      <c r="F8" s="12"/>
    </row>
    <row r="9" ht="19" customHeight="1">
      <c r="B9" s="8" t="inlineStr">
        <is>
          <t xml:space="preserve">Total de respostas</t>
        </is>
      </c>
      <c r="C9" s="9">
        <v>120.0</v>
      </c>
      <c r="E9" s="12"/>
      <c r="F9" s="12"/>
    </row>
    <row r="10" ht="12" customHeight="1">
      <c r="B10" s="7" t="inlineStr">
        <is>
          <t xml:space="preserve">Respostas completas e válidas</t>
        </is>
      </c>
      <c r="E10" s="14" t="inlineStr">
        <is>
          <t xml:space="preserve">Satisfeitos</t>
        </is>
      </c>
      <c r="F10" s="33">
        <f>IFERROR(IF(OR(C9&lt;=0,C7&gt;C9),"—",C7+0),"—")</f>
        <v>84.0</v>
      </c>
    </row>
    <row r="11">
      <c r="E11" s="14" t="inlineStr">
        <is>
          <t xml:space="preserve">Demais respostas</t>
        </is>
      </c>
      <c r="F11" s="33">
        <f>IFERROR(IF(OR(C9&lt;=0,C7&gt;C9),"—",C9-C7),"—")</f>
        <v>36.0</v>
      </c>
    </row>
    <row r="12">
      <c r="E12" s="14" t="inlineStr">
        <is>
          <t xml:space="preserve">Total</t>
        </is>
      </c>
      <c r="F12" s="33">
        <f>IFERROR(IF(OR(C9&lt;=0,C7&gt;C9),"—",C9+0),"—")</f>
        <v>120.0</v>
      </c>
    </row>
    <row r="18">
      <c r="B18" s="6" t="inlineStr">
        <is>
          <t xml:space="preserve">COMO CHEGAMOS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CSAT = respostas consideradas satisfeitas ÷ total de respostas válidas × 100.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ENTENDA EM POUCOS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CSAT mede satisfação com uma experiência ou interação específica.</t>
        </is>
      </c>
    </row>
    <row r="24" ht="24" customHeight="1">
      <c r="B24" s="16" t="inlineStr">
        <is>
          <t xml:space="preserve">•  Em uma escala de cinco pontos, as duas opções mais altas costumam ser positivas.</t>
        </is>
      </c>
    </row>
    <row r="25" ht="24" customHeight="1">
      <c r="B25" s="16" t="inlineStr">
        <is>
          <t xml:space="preserve">•  Comparações funcionam melhor quando pergunta, escala e momento permanecem iguais.</t>
        </is>
      </c>
    </row>
    <row r="27">
      <c r="B27" s="6" t="inlineStr">
        <is>
          <t xml:space="preserve">O QUE ESTE CÁLCULO NÃO MOSTRA</t>
        </is>
      </c>
      <c r="C27" s="6"/>
      <c r="D27" s="6"/>
      <c r="E27" s="6"/>
      <c r="F27" s="6"/>
    </row>
    <row r="28" ht="18" customHeight="1">
      <c r="B28" s="17" t="inlineStr">
        <is>
          <t xml:space="preserve">O resultado é um retrato do momento e muda quando a escala ou o limite de satisfação muda.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PRÓXIMO PASSO</t>
        </is>
      </c>
      <c r="C31" s="6"/>
      <c r="D31" s="6"/>
      <c r="E31" s="6"/>
      <c r="F31" s="6"/>
    </row>
    <row r="32" ht="18" customHeight="1">
      <c r="B32" s="16" t="inlineStr">
        <is>
          <t xml:space="preserve">Envie uma pesquisa CSAT logo após o ponto da jornada que você quer melhorar.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no site (exemplos e mais contexto)</t>
        </is>
      </c>
    </row>
    <row r="36">
      <c r="B36" s="7" t="inlineStr">
        <is>
          <t xml:space="preserve">NPSLab — pesquisas de NPS, CSAT e satisfação · npslab.cc  |  Fórmulas protegidas sem senha (Revisar ▸ Desproteger Planilha para editar).</t>
        </is>
      </c>
    </row>
  </sheetData>
  <sheetProtection sheet="1" objects="1" scenarios="1"/>
  <mergeCells count="16">
    <mergeCell ref="B1:F1"/>
    <mergeCell ref="B2:F2"/>
    <mergeCell ref="B3:E3"/>
    <mergeCell ref="B6:C6"/>
    <mergeCell ref="B8:C8"/>
    <mergeCell ref="B10:C10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2">
    <dataValidation type="whole" operator="greaterThanOrEqual" allowBlank="1" showInputMessage="1" showErrorMessage="1" error="Revise os dados informados para continuar." sqref="C7">
      <formula1>0</formula1>
    </dataValidation>
    <dataValidation type="whole" operator="greaterThanOrEqual" allowBlank="1" showInputMessage="1" showErrorMessage="1" error="Revise os dados informados para continuar." sqref="C9">
      <formula1>1</formula1>
    </dataValidation>
  </dataValidations>
  <hyperlinks>
    <hyperlink ref="F3" location="'Menu'!A1"/>
    <hyperlink ref="B34" r:id="rId1" tooltip="https://npslab.cc/ferramentas/calculadora-csat"/>
    <hyperlink ref="B36" r:id="rId2" tooltip="https://npslab.cc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tamanho da amostra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Descubra quantas respostas são necessárias para representar uma população com a precisão escolhida.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Planejar pesquisa · ≈ 2 min · Grátis, por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SEUS DADOS</t>
        </is>
      </c>
      <c r="C5" s="6"/>
      <c r="E5" s="6" t="inlineStr">
        <is>
          <t xml:space="preserve">SEU RESULTADO</t>
        </is>
      </c>
      <c r="F5" s="6"/>
      <c r="H5" s="0">
        <f>IF(AND(ISNUMBER(C11),C11&gt;0,C11&lt;=100),1,0)</f>
        <v>1.0</v>
      </c>
    </row>
    <row r="6">
      <c r="B6" s="7" t="inlineStr">
        <is>
          <t xml:space="preserve">Edite apenas as células amarelas.</t>
        </is>
      </c>
      <c r="E6" s="35">
        <f>IFERROR(IF($H$5=0,"—",ROUNDUP(C22,0)),"—")</f>
        <v>383.0</v>
      </c>
      <c r="F6" s="12"/>
    </row>
    <row r="7" ht="20" customHeight="1">
      <c r="B7" s="8" t="inlineStr">
        <is>
          <t xml:space="preserve">População (opcional)</t>
        </is>
      </c>
      <c r="C7" s="11">
        <v>100000.0</v>
      </c>
      <c r="E7" s="12"/>
      <c r="F7" s="12"/>
    </row>
    <row r="8" ht="19" customHeight="1">
      <c r="B8" s="7" t="inlineStr">
        <is>
          <t xml:space="preserve">Pessoas ou unidades que você quer representar. Deixe em branco se for ampla ou desconhecida.</t>
        </is>
      </c>
      <c r="E8" s="13" t="str">
        <f>IFERROR(IF($H$5=0,"Informe a margem de erro (entre 0 e 100) para calcular.","Planeje coletar pelo menos este número de respostas completas."),"Revise os dados informados para continuar.")</f>
        <v>Planeje coletar pelo menos este número de respostas completas.</v>
      </c>
      <c r="F8" s="12"/>
    </row>
    <row r="9" ht="19" customHeight="1">
      <c r="B9" s="8" t="inlineStr">
        <is>
          <t xml:space="preserve">Nível de confiança (%)</t>
        </is>
      </c>
      <c r="C9" s="9">
        <v>95.0</v>
      </c>
      <c r="E9" s="12"/>
      <c r="F9" s="12"/>
    </row>
    <row r="10" ht="12" customHeight="1">
      <c r="B10" s="7" t="inlineStr">
        <is>
          <t xml:space="preserve">95% é a escolha mais comum</t>
        </is>
      </c>
      <c r="E10" s="14" t="inlineStr">
        <is>
          <t xml:space="preserve">Confiança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Margem de erro (p.p.)</t>
        </is>
      </c>
      <c r="C11" s="10">
        <v>5.0</v>
      </c>
      <c r="E11" s="14" t="inlineStr">
        <is>
          <t xml:space="preserve">Margem desejada (p.p.)</t>
        </is>
      </c>
      <c r="F11" s="37">
        <f>IFERROR(IF($H$5=0,"—",C11+0),"—")</f>
        <v>5.0</v>
      </c>
    </row>
    <row r="12" ht="12" customHeight="1">
      <c r="B12" s="7" t="inlineStr">
        <is>
          <t xml:space="preserve">Em pontos percentuais. Ex.: 5</t>
        </is>
      </c>
      <c r="E12" s="14" t="inlineStr">
        <is>
          <t xml:space="preserve">Tamanho da população</t>
        </is>
      </c>
      <c r="F12" s="38">
        <f>IFERROR(IF(OR(ISBLANK(C7),C7&lt;=0),"∞ (ampla)",C7+0),"—")</f>
        <v>100000.0</v>
      </c>
    </row>
    <row r="18">
      <c r="B18" s="6" t="inlineStr">
        <is>
          <t xml:space="preserve">COMO CHEGAMOS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Usamos p = 0,5 (variância conservadora). Para população ampla, n = z² × 0,25 ÷ e². Quando N é informado, aplicamos n = N × z² × 0,25 ÷ [e² × (N − 1) + z² × 0,25]. O resultado é arredondado para cima.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Escore z usado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Amostra antes do arredondamento</t>
        </is>
      </c>
      <c r="C22" s="41">
        <f>IFERROR(IF($H$5=0,"",IF(OR(ISBLANK(C7),C7&lt;=0),C21^2*0.25/(C11/100)^2,C7*C21^2*0.25/((C11/100)^2*(C7-1)+C21^2*0.25))),"—")</f>
        <v>382.679660707893</v>
      </c>
      <c r="D22" s="40"/>
      <c r="E22" s="40"/>
      <c r="F22" s="40"/>
    </row>
    <row r="24">
      <c r="B24" s="6" t="inlineStr">
        <is>
          <t xml:space="preserve">ENTENDA EM POUCOS MINUTOS</t>
        </is>
      </c>
      <c r="C24" s="6"/>
      <c r="D24" s="6"/>
      <c r="E24" s="6"/>
      <c r="F24" s="6"/>
    </row>
    <row r="25" ht="24" customHeight="1">
      <c r="B25" s="16" t="inlineStr">
        <is>
          <t xml:space="preserve">•  Mais confiança ou menor margem de erro exigem uma amostra maior.</t>
        </is>
      </c>
    </row>
    <row r="26" ht="24" customHeight="1">
      <c r="B26" s="16" t="inlineStr">
        <is>
          <t xml:space="preserve">•  Depois de certo ponto, aumentar muito a população muda pouco a amostra.</t>
        </is>
      </c>
    </row>
    <row r="27" ht="24" customHeight="1">
      <c r="B27" s="16" t="inlineStr">
        <is>
          <t xml:space="preserve">•  A meta é de respostas completas, não apenas de convites enviados.</t>
        </is>
      </c>
    </row>
    <row r="29">
      <c r="B29" s="6" t="inlineStr">
        <is>
          <t xml:space="preserve">O QUE ESTE CÁLCULO NÃO MOSTRA</t>
        </is>
      </c>
      <c r="C29" s="6"/>
      <c r="D29" s="6"/>
      <c r="E29" s="6"/>
      <c r="F29" s="6"/>
    </row>
    <row r="30" ht="18" customHeight="1">
      <c r="B30" s="17" t="inlineStr">
        <is>
          <t xml:space="preserve">Uma amostra grande reduz erro aleatório, mas não corrige seleção enviesada ou baixa qualidade das respostas.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PRÓXIMO PASSO</t>
        </is>
      </c>
      <c r="C33" s="6"/>
      <c r="D33" s="6"/>
      <c r="E33" s="6"/>
      <c r="F33" s="6"/>
    </row>
    <row r="34" ht="18" customHeight="1">
      <c r="B34" s="16" t="inlineStr">
        <is>
          <t xml:space="preserve">Use a meta calculada no planejador de coleta para estimar quantos convites serão necessários.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Abrir esta calculadora no site (exemplos e mais contexto)</t>
        </is>
      </c>
    </row>
    <row r="38">
      <c r="B38" s="7" t="inlineStr">
        <is>
          <t xml:space="preserve">NPSLab — pesquisas de NPS, CSAT e satisfação · npslab.cc  |  Fórmulas protegidas sem senha (Revisar ▸ Desproteger Planilha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Revise os dados informados para continuar." sqref="C9">
      <formula1>$H$1:$H$3</formula1>
    </dataValidation>
    <dataValidation type="whole" operator="greaterThanOrEqual" allowBlank="1" showInputMessage="1" showErrorMessage="1" error="Revise os dados informados para continuar." sqref="C7">
      <formula1>1</formula1>
    </dataValidation>
    <dataValidation type="decimal" operator="between" allowBlank="1" showInputMessage="1" showErrorMessage="1" error="Revise os dados informados para continuar." sqref="C11">
      <formula1>0.000001</formula1>
      <formula2>100</formula2>
    </dataValidation>
  </dataValidations>
  <hyperlinks>
    <hyperlink ref="F3" location="'Menu'!A1"/>
    <hyperlink ref="B36" r:id="rId1" tooltip="https://npslab.cc/ferramentas/tamanho-da-amostra"/>
    <hyperlink ref="B38" r:id="rId2" tooltip="https://npslab.cc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margem de erro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Veja quanto um resultado da amostra pode variar em relação à população.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Planejar pesquisa · ≈ 2 min · Grátis, por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SEUS DADOS</t>
        </is>
      </c>
      <c r="C5" s="6"/>
      <c r="E5" s="6" t="inlineStr">
        <is>
          <t xml:space="preserve">SEU RESULTADO</t>
        </is>
      </c>
      <c r="F5" s="6"/>
      <c r="H5" s="0">
        <f>IF(AND(ISNUMBER(C11),C11&gt;=1,OR(ISBLANK(C7),C7&lt;=0,AND(ISNUMBER(C7),C11&lt;=C7))),1,0)</f>
        <v>1.0</v>
      </c>
    </row>
    <row r="6">
      <c r="B6" s="7" t="inlineStr">
        <is>
          <t xml:space="preserve">Edite apenas as células amarelas.</t>
        </is>
      </c>
      <c r="E6" s="31">
        <f>IFERROR(IF($H$5=0,"—",C21*SQRT(0.25/C11)*C22*100),"—")</f>
        <v>4.996680173162097</v>
      </c>
      <c r="F6" s="12"/>
    </row>
    <row r="7" ht="20" customHeight="1">
      <c r="B7" s="8" t="inlineStr">
        <is>
          <t xml:space="preserve">População (opcional)</t>
        </is>
      </c>
      <c r="C7" s="11">
        <v>1000.0</v>
      </c>
      <c r="E7" s="12"/>
      <c r="F7" s="12"/>
    </row>
    <row r="8" ht="19" customHeight="1">
      <c r="B8" s="7" t="inlineStr">
        <is>
          <t xml:space="preserve">Deixe em branco se for ampla ou desconhecida.</t>
        </is>
      </c>
      <c r="E8" s="13" t="str">
        <f>IFERROR(IF($H$5=0,"Revise os dados: as respostas coletadas não podem superar a população.","Sob estas premissas, um percentual observado pode variar aproximadamente por esta margem. Para mais ou para menos."),"Revise os dados informados para continuar.")</f>
        <v>Sob estas premissas, um percentual observado pode variar aproximadamente por esta margem. Para mais ou para menos.</v>
      </c>
      <c r="F8" s="12"/>
    </row>
    <row r="9" ht="19" customHeight="1">
      <c r="B9" s="8" t="inlineStr">
        <is>
          <t xml:space="preserve">Nível de confiança (%)</t>
        </is>
      </c>
      <c r="C9" s="9">
        <v>95.0</v>
      </c>
      <c r="E9" s="12"/>
      <c r="F9" s="12"/>
    </row>
    <row r="10" ht="12" customHeight="1">
      <c r="B10" s="7" t="inlineStr">
        <is>
          <t xml:space="preserve">95% é a escolha mais comum</t>
        </is>
      </c>
      <c r="E10" s="14" t="inlineStr">
        <is>
          <t xml:space="preserve">Confiança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Respostas coletadas</t>
        </is>
      </c>
      <c r="C11" s="9">
        <v>278.0</v>
      </c>
      <c r="E11" s="14" t="inlineStr">
        <is>
          <t xml:space="preserve">Respostas coletadas</t>
        </is>
      </c>
      <c r="F11" s="38">
        <f>IFERROR(IF($H$5=0,"—",C11+0),"—")</f>
        <v>278.0</v>
      </c>
    </row>
    <row r="12" ht="12" customHeight="1">
      <c r="B12" s="7" t="inlineStr">
        <is>
          <t xml:space="preserve">Respostas completas e válidas</t>
        </is>
      </c>
      <c r="E12" s="14" t="inlineStr">
        <is>
          <t xml:space="preserve">Tamanho da população</t>
        </is>
      </c>
      <c r="F12" s="38">
        <f>IFERROR(IF(OR(ISBLANK(C7),C7&lt;=0),"∞ (ampla)",C7+0),"—")</f>
        <v>1000.0</v>
      </c>
    </row>
    <row r="18">
      <c r="B18" s="6" t="inlineStr">
        <is>
          <t xml:space="preserve">COMO CHEGAMOS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Usamos p = 0,5. Sem população, erro = z × √(0,25 ÷ n); com N informado, multiplicamos pela correção √[(N−n) ÷ (N−1)].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Escore z usado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Correção de população finita</t>
        </is>
      </c>
      <c r="C22" s="39">
        <f>IFERROR(IF($H$5=0,"",IF(OR(ISBLANK(C7),C7&lt;=0),1,IF(C11&gt;=C7,0,SQRT((C7-C11)/(C7-1))))),"—")</f>
        <v>0.8501310032710975</v>
      </c>
      <c r="D22" s="40"/>
      <c r="E22" s="40"/>
      <c r="F22" s="40"/>
    </row>
    <row r="24">
      <c r="B24" s="6" t="inlineStr">
        <is>
          <t xml:space="preserve">ENTENDA EM POUCOS MINUTOS</t>
        </is>
      </c>
      <c r="C24" s="6"/>
      <c r="D24" s="6"/>
      <c r="E24" s="6"/>
      <c r="F24" s="6"/>
    </row>
    <row r="25" ht="24" customHeight="1">
      <c r="B25" s="16" t="inlineStr">
        <is>
          <t xml:space="preserve">•  A margem diminui quando o número de respostas aumenta.</t>
        </is>
      </c>
    </row>
    <row r="26" ht="24" customHeight="1">
      <c r="B26" s="16" t="inlineStr">
        <is>
          <t xml:space="preserve">•  Um nível de confiança maior produz um intervalo mais amplo.</t>
        </is>
      </c>
    </row>
    <row r="27" ht="24" customHeight="1">
      <c r="B27" s="16" t="inlineStr">
        <is>
          <t xml:space="preserve">•  Esta ferramenta usa p = 50%, a estimativa conservadora para uma proporção.</t>
        </is>
      </c>
    </row>
    <row r="29">
      <c r="B29" s="6" t="inlineStr">
        <is>
          <t xml:space="preserve">O QUE ESTE CÁLCULO NÃO MOSTRA</t>
        </is>
      </c>
      <c r="C29" s="6"/>
      <c r="D29" s="6"/>
      <c r="E29" s="6"/>
      <c r="F29" s="6"/>
    </row>
    <row r="30" ht="18" customHeight="1">
      <c r="B30" s="17" t="inlineStr">
        <is>
          <t xml:space="preserve">A margem cobre incerteza de amostragem; ela não mede viés, perguntas ruins ou respostas imprecisas.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PRÓXIMO PASSO</t>
        </is>
      </c>
      <c r="C33" s="6"/>
      <c r="D33" s="6"/>
      <c r="E33" s="6"/>
      <c r="F33" s="6"/>
    </row>
    <row r="34" ht="18" customHeight="1">
      <c r="B34" s="16" t="inlineStr">
        <is>
          <t xml:space="preserve">Apresente o percentual junto com a margem e o nível de confiança, nunca como um valor exato.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Abrir esta calculadora no site (exemplos e mais contexto)</t>
        </is>
      </c>
    </row>
    <row r="38">
      <c r="B38" s="7" t="inlineStr">
        <is>
          <t xml:space="preserve">NPSLab — pesquisas de NPS, CSAT e satisfação · npslab.cc  |  Fórmulas protegidas sem senha (Revisar ▸ Desproteger Planilha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Revise os dados informados para continuar." sqref="C9">
      <formula1>$H$1:$H$3</formula1>
    </dataValidation>
    <dataValidation type="whole" operator="greaterThanOrEqual" allowBlank="1" showInputMessage="1" showErrorMessage="1" error="Revise os dados informados para continuar." sqref="C7">
      <formula1>1</formula1>
    </dataValidation>
    <dataValidation type="whole" operator="greaterThanOrEqual" allowBlank="1" showInputMessage="1" showErrorMessage="1" error="Revise os dados informados para continuar." sqref="C11">
      <formula1>1</formula1>
    </dataValidation>
  </dataValidations>
  <hyperlinks>
    <hyperlink ref="F3" location="'Menu'!A1"/>
    <hyperlink ref="B36" r:id="rId1" tooltip="https://npslab.cc/ferramentas/margem-de-erro"/>
    <hyperlink ref="B38" r:id="rId2" tooltip="https://npslab.cc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Planejador de coleta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Transforme sua meta de respostas em uma estimativa de convites, alcance e esforço de coleta.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Planejar pesquisa · ≈ 3 min · Grátis, por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SEUS DADOS</t>
        </is>
      </c>
      <c r="C5" s="6"/>
      <c r="E5" s="6" t="inlineStr">
        <is>
          <t xml:space="preserve">SEU RESULTADO</t>
        </is>
      </c>
      <c r="F5" s="6"/>
      <c r="H5" s="0">
        <f>IFERROR(IF(AND(ISNUMBER(C7),C7&gt;0,ISNUMBER(C9),C9&gt;0,C9&lt;=100,ISNUMBER(C11),C11&gt;=0,ISNUMBER(C13),C13&gt;0),1,0),0)</f>
        <v>1.0</v>
      </c>
    </row>
    <row r="6">
      <c r="B6" s="7" t="inlineStr">
        <is>
          <t xml:space="preserve">Edite apenas as células amarelas.</t>
        </is>
      </c>
      <c r="E6" s="35">
        <f>IFERROR(IF($H$5=0,"—",$H$6),"—")</f>
        <v>2000.0</v>
      </c>
      <c r="F6" s="12"/>
      <c r="H6" s="0">
        <f>IFERROR(IF($H$5=0,"",ROUNDUP(C7/(C9/100),0)),"")</f>
        <v>2000.0</v>
      </c>
    </row>
    <row r="7" ht="20" customHeight="1">
      <c r="B7" s="8" t="inlineStr">
        <is>
          <t xml:space="preserve">Respostas desejadas</t>
        </is>
      </c>
      <c r="C7" s="9">
        <v>500.0</v>
      </c>
      <c r="E7" s="12"/>
      <c r="F7" s="12"/>
    </row>
    <row r="8" ht="19" customHeight="1">
      <c r="B8" s="7" t="inlineStr">
        <is>
          <t xml:space="preserve">Meta de respostas completas</t>
        </is>
      </c>
      <c r="E8" s="13" t="str">
        <f>IFERROR(IF($H$5=0,"Preencha meta, taxa (0 a 100), custo e dias para calcular.","Este é o volume mínimo de convites estimado para alcançar a meta."),"Revise os dados informados para continuar.")</f>
        <v>Este é o volume mínimo de convites estimado para alcançar a meta.</v>
      </c>
      <c r="F8" s="12"/>
    </row>
    <row r="9" ht="19" customHeight="1">
      <c r="B9" s="8" t="inlineStr">
        <is>
          <t xml:space="preserve">Taxa esperada de conclusão (%)</t>
        </is>
      </c>
      <c r="C9" s="10">
        <v>25.0</v>
      </c>
      <c r="E9" s="12"/>
      <c r="F9" s="12"/>
    </row>
    <row r="10" ht="12" customHeight="1">
      <c r="B10" s="7" t="inlineStr">
        <is>
          <t xml:space="preserve">Convites que viram resposta completa</t>
        </is>
      </c>
      <c r="E10" s="14" t="inlineStr">
        <is>
          <t xml:space="preserve">Convites por dia</t>
        </is>
      </c>
      <c r="F10" s="38">
        <f>IFERROR(IF($H$5=0,"—",ROUNDUP($H$6/C13,0)),"—")</f>
        <v>200.0</v>
      </c>
    </row>
    <row r="11" ht="20" customHeight="1">
      <c r="B11" s="8" t="inlineStr">
        <is>
          <t xml:space="preserve">Custo por convite (R$)</t>
        </is>
      </c>
      <c r="C11" s="10">
        <v>0.2</v>
      </c>
      <c r="E11" s="14" t="inlineStr">
        <is>
          <t xml:space="preserve">Respostas por dia (meta)</t>
        </is>
      </c>
      <c r="F11" s="37">
        <f>IFERROR(IF($H$5=0,"—",C7/C13),"—")</f>
        <v>50.0</v>
      </c>
    </row>
    <row r="12" ht="12" customHeight="1">
      <c r="B12" s="7" t="inlineStr">
        <is>
          <t xml:space="preserve">Use 0 se não houver custo direto</t>
        </is>
      </c>
      <c r="E12" s="14" t="inlineStr">
        <is>
          <t xml:space="preserve">Custo estimado</t>
        </is>
      </c>
      <c r="F12" s="42">
        <f>IFERROR(IF($H$5=0,"—",$H$6*C11),"—")</f>
        <v>400.0</v>
      </c>
    </row>
    <row r="13" ht="20" customHeight="1">
      <c r="B13" s="8" t="inlineStr">
        <is>
          <t xml:space="preserve">Dias de coleta</t>
        </is>
      </c>
      <c r="C13" s="9">
        <v>10.0</v>
      </c>
      <c r="E13" s="14" t="inlineStr">
        <is>
          <t xml:space="preserve">Custo por resposta</t>
        </is>
      </c>
      <c r="F13" s="42">
        <f>IFERROR(IF($H$5=0,"—",$H$6*C11/C7),"—")</f>
        <v>0.8</v>
      </c>
    </row>
    <row r="14">
      <c r="E14" s="14" t="inlineStr">
        <is>
          <t xml:space="preserve">Custo por dia</t>
        </is>
      </c>
      <c r="F14" s="42">
        <f>IFERROR(IF($H$5=0,"—",$H$6*C11/C13),"—")</f>
        <v>40.0</v>
      </c>
    </row>
    <row r="18">
      <c r="B18" s="6" t="inlineStr">
        <is>
          <t xml:space="preserve">COMO CHEGAMOS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Convites = arredondar para cima(respostas ÷ taxa esperada). Por dia = arredondar para cima(convites ÷ dias); custo = convites × custo por convite.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ENTENDA EM POUCOS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Aqui, taxa esperada de conclusão é a parcela dos convites que vira resposta completa; não é uma taxa AAPOR padronizada.</t>
        </is>
      </c>
    </row>
    <row r="24" ht="24" customHeight="1">
      <c r="B24" s="16" t="inlineStr">
        <is>
          <t xml:space="preserve">•  Canal, público, duração e lembretes alteram essa taxa.</t>
        </is>
      </c>
    </row>
    <row r="25" ht="24" customHeight="1">
      <c r="B25" s="16" t="inlineStr">
        <is>
          <t xml:space="preserve">•  Planejar uma folga evita parar a coleta abaixo da meta.</t>
        </is>
      </c>
    </row>
    <row r="27">
      <c r="B27" s="6" t="inlineStr">
        <is>
          <t xml:space="preserve">O QUE ESTE CÁLCULO NÃO MOSTRA</t>
        </is>
      </c>
      <c r="C27" s="6"/>
      <c r="D27" s="6"/>
      <c r="E27" s="6"/>
      <c r="F27" s="6"/>
    </row>
    <row r="28" ht="18" customHeight="1">
      <c r="B28" s="17" t="inlineStr">
        <is>
          <t xml:space="preserve">A estimativa depende da taxa informada e não garante prazo, custo ou participação do público.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PRÓXIMO PASSO</t>
        </is>
      </c>
      <c r="C31" s="6"/>
      <c r="D31" s="6"/>
      <c r="E31" s="6"/>
      <c r="F31" s="6"/>
    </row>
    <row r="32" ht="18" customHeight="1">
      <c r="B32" s="16" t="inlineStr">
        <is>
          <t xml:space="preserve">Defina o canal, programe lembretes com moderação e acompanhe a taxa real durante a coleta.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no site (exemplos e mais contexto)</t>
        </is>
      </c>
    </row>
    <row r="36">
      <c r="B36" s="7" t="inlineStr">
        <is>
          <t xml:space="preserve">NPSLab — pesquisas de NPS, CSAT e satisfação · npslab.cc  |  Fórmulas protegidas sem senha (Revisar ▸ Desproteger Planilha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4">
    <dataValidation type="whole" operator="greaterThanOrEqual" allowBlank="1" showInputMessage="1" showErrorMessage="1" error="Revise os dados informados para continuar." sqref="C7">
      <formula1>1</formula1>
    </dataValidation>
    <dataValidation type="decimal" operator="between" allowBlank="1" showInputMessage="1" showErrorMessage="1" error="Revise os dados informados para continuar." sqref="C9">
      <formula1>0.000001</formula1>
      <formula2>100</formula2>
    </dataValidation>
    <dataValidation type="decimal" operator="greaterThanOrEqual" allowBlank="1" showInputMessage="1" showErrorMessage="1" error="Revise os dados informados para continuar." sqref="C11">
      <formula1>0</formula1>
    </dataValidation>
    <dataValidation type="whole" operator="greaterThanOrEqual" allowBlank="1" showInputMessage="1" showErrorMessage="1" error="Revise os dados informados para continuar." sqref="C13">
      <formula1>1</formula1>
    </dataValidation>
  </dataValidations>
  <hyperlinks>
    <hyperlink ref="F3" location="'Menu'!A1"/>
    <hyperlink ref="B34" r:id="rId1" tooltip="https://npslab.cc/ferramentas/planejador-de-coleta"/>
    <hyperlink ref="B36" r:id="rId2" tooltip="https://npslab.cc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significância A/B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Compare duas taxas e meça quão incompatível a diferença observada é com a hipótese de taxas iguais.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Validar decisões · ≈ 3 min · Grátis, por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SEUS DADOS</t>
        </is>
      </c>
      <c r="C5" s="6"/>
      <c r="E5" s="6" t="inlineStr">
        <is>
          <t xml:space="preserve">SEU RESULTADO</t>
        </is>
      </c>
      <c r="F5" s="6"/>
      <c r="H5" s="0">
        <f>IFERROR(IF(AND(ISNUMBER(C7),C7&gt;0,ISNUMBER(C11),C11&gt;0,ISNUMBER(C9),C9&gt;=0,ISNUMBER(C13),C13&gt;=0,C9&lt;=C7,C13&lt;=C11),1,0),0)</f>
        <v>1.0</v>
      </c>
    </row>
    <row r="6">
      <c r="B6" s="7" t="inlineStr">
        <is>
          <t xml:space="preserve">Edite apenas as células amarelas.</t>
        </is>
      </c>
      <c r="E6" s="43" t="str">
        <f>IFERROR(IF($H$5=0,"—",IF(C25&lt;5,"—",IF($H$6&lt;C24,IF(C13/C11&gt;C9/C7,"B","A"),"—"))),"—")</f>
        <v>B</v>
      </c>
      <c r="F6" s="12"/>
      <c r="H6" s="0">
        <f>IFERROR(IF($H$5=0,"",2*(1-NORMSDIST(ABS(C23)))),"")</f>
        <v>0.03548845046647475</v>
      </c>
    </row>
    <row r="7" ht="20" customHeight="1">
      <c r="B7" s="8" t="inlineStr">
        <is>
          <t xml:space="preserve">Participantes A</t>
        </is>
      </c>
      <c r="C7" s="9">
        <v>1000.0</v>
      </c>
      <c r="E7" s="12"/>
      <c r="F7" s="12"/>
    </row>
    <row r="8" ht="19" customHeight="1">
      <c r="B8" s="7" t="inlineStr">
        <is>
          <t xml:space="preserve">Grupo de controle</t>
        </is>
      </c>
      <c r="E8" s="13" t="str">
        <f>IFERROR(IF($H$5=0,"Revise os dados: conversões não podem superar participantes.",IF(C25&lt;5,"A amostra ainda é pequena para a aproximação normal. Colete mais dados antes de interpretar a significância.",IF($H$6&gt;=C24,"Ainda não há evidência suficiente para escolher um vencedor.",IF(C13/C11&gt;C9/C7,"A diferença é estatisticamente significativa e favorece B.","A diferença é estatisticamente significativa e favorece A.")))),"Revise os dados informados para continuar.")</f>
        <v>A diferença é estatisticamente significativa e favorece B.</v>
      </c>
      <c r="F8" s="12"/>
    </row>
    <row r="9" ht="19" customHeight="1">
      <c r="B9" s="8" t="inlineStr">
        <is>
          <t xml:space="preserve">Conversões A</t>
        </is>
      </c>
      <c r="C9" s="9">
        <v>100.0</v>
      </c>
      <c r="E9" s="12"/>
      <c r="F9" s="12"/>
    </row>
    <row r="10">
      <c r="E10" s="14" t="inlineStr">
        <is>
          <t xml:space="preserve">Taxa A</t>
        </is>
      </c>
      <c r="F10" s="44">
        <f>IFERROR(IF($H$5=0,"—",C9/C7),"—")</f>
        <v>0.1</v>
      </c>
    </row>
    <row r="11" ht="20" customHeight="1">
      <c r="B11" s="8" t="inlineStr">
        <is>
          <t xml:space="preserve">Participantes B</t>
        </is>
      </c>
      <c r="C11" s="9">
        <v>1000.0</v>
      </c>
      <c r="E11" s="14" t="inlineStr">
        <is>
          <t xml:space="preserve">Taxa B</t>
        </is>
      </c>
      <c r="F11" s="44">
        <f>IFERROR(IF($H$5=0,"—",C13/C11),"—")</f>
        <v>0.13</v>
      </c>
    </row>
    <row r="12" ht="12" customHeight="1">
      <c r="B12" s="7" t="inlineStr">
        <is>
          <t xml:space="preserve">Variante em teste</t>
        </is>
      </c>
      <c r="E12" s="14" t="inlineStr">
        <is>
          <t xml:space="preserve">Diferença absoluta (p.p.)</t>
        </is>
      </c>
      <c r="F12" s="45">
        <f>IFERROR(IF($H$5=0,"—",(C13/C11-C9/C7)*100),"—")</f>
        <v>3.0</v>
      </c>
    </row>
    <row r="13" ht="20" customHeight="1">
      <c r="B13" s="8" t="inlineStr">
        <is>
          <t xml:space="preserve">Conversões B</t>
        </is>
      </c>
      <c r="C13" s="9">
        <v>130.0</v>
      </c>
      <c r="E13" s="14" t="inlineStr">
        <is>
          <t xml:space="preserve">Variação relativa</t>
        </is>
      </c>
      <c r="F13" s="46">
        <f>IFERROR(IF($H$5=0,"—",IF(C9=0,IF(C13=0,0,"Indefinida (taxa A = 0)"),(C13/C11-C9/C7)/(C9/C7))),"—")</f>
        <v>0.3</v>
      </c>
    </row>
    <row r="14">
      <c r="E14" s="14" t="inlineStr">
        <is>
          <t xml:space="preserve">Valor-p (bilateral)</t>
        </is>
      </c>
      <c r="F14" s="47">
        <f>IFERROR(IF($H$5=0,"—",IF(C25&lt;5,"amostra insuficiente",IF($H$6&lt;0.0001,"&lt; 0,0001",$H$6))),"—")</f>
        <v>0.03548845046647475</v>
      </c>
    </row>
    <row r="15" ht="20" customHeight="1">
      <c r="B15" s="8" t="inlineStr">
        <is>
          <t xml:space="preserve">Nível de confiança (%)</t>
        </is>
      </c>
      <c r="C15" s="9">
        <v>95.0</v>
      </c>
      <c r="E15" s="14" t="inlineStr">
        <is>
          <t xml:space="preserve">Escore Z</t>
        </is>
      </c>
      <c r="F15" s="48">
        <f>IFERROR(IF($H$5=0,"—",C23),"—")</f>
        <v>2.102740605622114</v>
      </c>
    </row>
    <row r="16" ht="12" customHeight="1">
      <c r="B16" s="7" t="inlineStr">
        <is>
          <t xml:space="preserve">Alfa = 1 − confiança (95% → 0,05)</t>
        </is>
      </c>
      <c r="E16" s="14" t="inlineStr">
        <is>
          <t xml:space="preserve">Alfa</t>
        </is>
      </c>
      <c r="F16" s="49">
        <f>IFERROR(C24+0,"—")</f>
        <v>0.05</v>
      </c>
    </row>
    <row r="18">
      <c r="B18" s="6" t="inlineStr">
        <is>
          <t xml:space="preserve">COMO CHEGAMOS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Calculamos z = (taxa B − taxa A) ÷ erro-padrão combinado e obtemos o valor-p na distribuição normal. A aproximação exige contagem esperada mínima ≥ 5 em todos os grupos.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Taxa combinada (pooled)</t>
        </is>
      </c>
      <c r="C21" s="50">
        <f>IFERROR(IF($H$5=0,"",(C9+C13)/(C7+C11)),"—")</f>
        <v>0.115</v>
      </c>
      <c r="D21" s="40"/>
      <c r="E21" s="40"/>
      <c r="F21" s="40"/>
    </row>
    <row r="22">
      <c r="B22" s="18" t="inlineStr">
        <is>
          <t xml:space="preserve">Erro-padrão combinado</t>
        </is>
      </c>
      <c r="C22" s="51">
        <f>IFERROR(IF($H$5=0,"",SQRT(C21*(1-C21)*(1/C7+1/C11))),"—")</f>
        <v>0.014267095009146046</v>
      </c>
      <c r="D22" s="40"/>
      <c r="E22" s="40"/>
      <c r="F22" s="40"/>
    </row>
    <row r="23">
      <c r="B23" s="18" t="inlineStr">
        <is>
          <t xml:space="preserve">Escore z usado</t>
        </is>
      </c>
      <c r="C23" s="39">
        <f>IFERROR(IF($H$5=0,"",IF(C22=0,0,(C13/C11-C9/C7)/C22)),"—")</f>
        <v>2.102740605622114</v>
      </c>
      <c r="D23" s="40"/>
      <c r="E23" s="40"/>
      <c r="F23" s="40"/>
    </row>
    <row r="24">
      <c r="B24" s="18" t="inlineStr">
        <is>
          <t xml:space="preserve">Alfa (1 − confiança)</t>
        </is>
      </c>
      <c r="C24" s="41">
        <f>IFERROR(IFERROR(1-(C15*1)/100,0.05),"—")</f>
        <v>0.05</v>
      </c>
      <c r="D24" s="40"/>
      <c r="E24" s="40"/>
      <c r="F24" s="40"/>
    </row>
    <row r="25">
      <c r="B25" s="18" t="inlineStr">
        <is>
          <t xml:space="preserve">Contagem esperada mínima (≥ 5)</t>
        </is>
      </c>
      <c r="C25" s="52">
        <f>IFERROR(IF($H$5=0,"",MIN(C7*C21,C7*(1-C21),C11*C21,C11*(1-C21))),"—")</f>
        <v>115.0</v>
      </c>
      <c r="D25" s="40"/>
      <c r="E25" s="40"/>
      <c r="F25" s="40"/>
    </row>
    <row r="27">
      <c r="B27" s="6" t="inlineStr">
        <is>
          <t xml:space="preserve">ENTENDA EM POUCOS MINUTOS</t>
        </is>
      </c>
      <c r="C27" s="6"/>
      <c r="D27" s="6"/>
      <c r="E27" s="6"/>
      <c r="F27" s="6"/>
    </row>
    <row r="28" ht="24" customHeight="1">
      <c r="B28" s="16" t="inlineStr">
        <is>
          <t xml:space="preserve">•  Significância estatística não diz se o ganho é importante para o negócio.</t>
        </is>
      </c>
    </row>
    <row r="29" ht="24" customHeight="1">
      <c r="B29" s="16" t="inlineStr">
        <is>
          <t xml:space="preserve">•  O teste bilateral é a escolha segura quando a variante também pode piorar o resultado.</t>
        </is>
      </c>
    </row>
    <row r="30" ht="24" customHeight="1">
      <c r="B30" s="16" t="inlineStr">
        <is>
          <t xml:space="preserve">•  Poucos dados podem esconder um efeito real ou criar uma conclusão instável.</t>
        </is>
      </c>
    </row>
    <row r="32">
      <c r="B32" s="6" t="inlineStr">
        <is>
          <t xml:space="preserve">O QUE ESTE CÁLCULO NÃO MOSTRA</t>
        </is>
      </c>
      <c r="C32" s="6"/>
      <c r="D32" s="6"/>
      <c r="E32" s="6"/>
      <c r="F32" s="6"/>
    </row>
    <row r="33" ht="18" customHeight="1">
      <c r="B33" s="17" t="inlineStr">
        <is>
          <t xml:space="preserve">O teste pressupõe grupos independentes e um experimento estável; múltiplas comparações exigem cuidados adicionais.</t>
        </is>
      </c>
      <c r="C33" s="17"/>
      <c r="D33" s="17"/>
      <c r="E33" s="17"/>
      <c r="F33" s="17"/>
    </row>
    <row r="34" ht="18" customHeight="1">
      <c r="B34" s="17"/>
      <c r="C34" s="17"/>
      <c r="D34" s="17"/>
      <c r="E34" s="17"/>
      <c r="F34" s="17"/>
    </row>
    <row r="36">
      <c r="B36" s="6" t="inlineStr">
        <is>
          <t xml:space="preserve">PRÓXIMO PASSO</t>
        </is>
      </c>
      <c r="C36" s="6"/>
      <c r="D36" s="6"/>
      <c r="E36" s="6"/>
      <c r="F36" s="6"/>
    </row>
    <row r="37" ht="18" customHeight="1">
      <c r="B37" s="16" t="inlineStr">
        <is>
          <t xml:space="preserve">Se o resultado for inconclusivo, continue até a amostra planejada em vez de encerrar no primeiro sinal positivo.</t>
        </is>
      </c>
      <c r="C37" s="16"/>
      <c r="D37" s="16"/>
      <c r="E37" s="16"/>
      <c r="F37" s="16"/>
    </row>
    <row r="38" ht="18" customHeight="1">
      <c r="B38" s="16"/>
      <c r="C38" s="16"/>
      <c r="D38" s="16"/>
      <c r="E38" s="16"/>
      <c r="F38" s="16"/>
    </row>
    <row r="39">
      <c r="B39" s="19" t="inlineStr">
        <is>
          <t xml:space="preserve">→ Abrir esta calculadora no site (exemplos e mais contexto)</t>
        </is>
      </c>
    </row>
    <row r="41">
      <c r="B41" s="7" t="inlineStr">
        <is>
          <t xml:space="preserve">NPSLab — pesquisas de NPS, CSAT e satisfação · npslab.cc  |  Fórmulas protegidas sem senha (Revisar ▸ Desproteger Planilha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2:C12"/>
    <mergeCell ref="B16:C16"/>
    <mergeCell ref="E6:F7"/>
    <mergeCell ref="E8:F9"/>
    <mergeCell ref="B19:F20"/>
    <mergeCell ref="B28:F28"/>
    <mergeCell ref="B29:F29"/>
    <mergeCell ref="B30:F30"/>
    <mergeCell ref="B33:F34"/>
    <mergeCell ref="B37:F38"/>
    <mergeCell ref="B39:F39"/>
    <mergeCell ref="B41:F41"/>
  </mergeCells>
  <dataValidations count="5">
    <dataValidation type="list" allowBlank="1" showInputMessage="1" showErrorMessage="1" error="Revise os dados informados para continuar." sqref="C15">
      <formula1>$H$1:$H$3</formula1>
    </dataValidation>
    <dataValidation type="whole" operator="greaterThanOrEqual" allowBlank="1" showInputMessage="1" showErrorMessage="1" error="Revise os dados informados para continuar." sqref="C7">
      <formula1>1</formula1>
    </dataValidation>
    <dataValidation type="whole" operator="greaterThanOrEqual" allowBlank="1" showInputMessage="1" showErrorMessage="1" error="Revise os dados informados para continuar." sqref="C11">
      <formula1>1</formula1>
    </dataValidation>
    <dataValidation type="whole" operator="greaterThanOrEqual" allowBlank="1" showInputMessage="1" showErrorMessage="1" error="Revise os dados informados para continuar." sqref="C9">
      <formula1>0</formula1>
    </dataValidation>
    <dataValidation type="whole" operator="greaterThanOrEqual" allowBlank="1" showInputMessage="1" showErrorMessage="1" error="Revise os dados informados para continuar." sqref="C13">
      <formula1>0</formula1>
    </dataValidation>
  </dataValidations>
  <hyperlinks>
    <hyperlink ref="F3" location="'Menu'!A1"/>
    <hyperlink ref="B39" r:id="rId1" tooltip="https://npslab.cc/ferramentas/significancia-ab"/>
    <hyperlink ref="B41" r:id="rId2" tooltip="https://npslab.cc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valor-p a partir do escore Z</t>
        </is>
      </c>
      <c r="C1" s="1"/>
      <c r="D1" s="1"/>
      <c r="E1" s="1"/>
      <c r="F1" s="1"/>
      <c r="G1" s="1"/>
      <c r="H1" s="0" t="inlineStr">
        <is>
          <t xml:space="preserve">Bilateral</t>
        </is>
      </c>
    </row>
    <row r="2" ht="30" customHeight="1">
      <c r="A2" s="1"/>
      <c r="B2" s="3" t="inlineStr">
        <is>
          <t xml:space="preserve">Converta um escore Z em valor-p e veja como a escolha da cauda muda a interpretação.</t>
        </is>
      </c>
      <c r="C2" s="1"/>
      <c r="D2" s="1"/>
      <c r="E2" s="1"/>
      <c r="F2" s="1"/>
      <c r="G2" s="1"/>
      <c r="H2" s="0" t="inlineStr">
        <is>
          <t xml:space="preserve">Cauda esquerda</t>
        </is>
      </c>
    </row>
    <row r="3" ht="16" customHeight="1">
      <c r="A3" s="1"/>
      <c r="B3" s="4" t="inlineStr">
        <is>
          <t xml:space="preserve">Validar decisões · ≈ 2 min · Grátis, por NPSLab</t>
        </is>
      </c>
      <c r="C3" s="1"/>
      <c r="D3" s="1"/>
      <c r="E3" s="1"/>
      <c r="F3" s="5" t="inlineStr">
        <is>
          <t xml:space="preserve">← Menu</t>
        </is>
      </c>
      <c r="G3" s="1"/>
      <c r="H3" s="0" t="inlineStr">
        <is>
          <t xml:space="preserve">Cauda direita</t>
        </is>
      </c>
    </row>
    <row r="4" ht="8" customHeight="1"/>
    <row r="5">
      <c r="B5" s="6" t="inlineStr">
        <is>
          <t xml:space="preserve">SEUS DADOS</t>
        </is>
      </c>
      <c r="C5" s="6"/>
      <c r="E5" s="6" t="inlineStr">
        <is>
          <t xml:space="preserve">SEU RESULTADO</t>
        </is>
      </c>
      <c r="F5" s="6"/>
      <c r="H5" s="0">
        <f>IF(AND(ISNUMBER(C7),ISNUMBER(C11),C11&gt;0,C11&lt;1),1,0)</f>
        <v>1.0</v>
      </c>
    </row>
    <row r="6">
      <c r="B6" s="7" t="inlineStr">
        <is>
          <t xml:space="preserve">Edite apenas as células amarelas.</t>
        </is>
      </c>
      <c r="E6" s="53">
        <f>IFERROR(IF($H$5=0,"—",IF($H$6&lt;0.0001,"&lt; 0,0001",$H$6)),"—")</f>
        <v>0.04999579029644097</v>
      </c>
      <c r="F6" s="12"/>
      <c r="H6" s="0">
        <f>IF($H$5=0,"",IF(C9="Cauda esquerda",NORMSDIST(C7),IF(C9="Cauda direita",1-NORMSDIST(C7),2*MIN(NORMSDIST(C7),1-NORMSDIST(C7)))))</f>
        <v>0.04999579029644097</v>
      </c>
    </row>
    <row r="7" ht="20" customHeight="1">
      <c r="B7" s="8" t="inlineStr">
        <is>
          <t xml:space="preserve">Escore Z</t>
        </is>
      </c>
      <c r="C7" s="10">
        <v>1.96</v>
      </c>
      <c r="E7" s="12"/>
      <c r="F7" s="12"/>
    </row>
    <row r="8" ht="19" customHeight="1">
      <c r="B8" s="7" t="inlineStr">
        <is>
          <t xml:space="preserve">Pode ser negativo. Ex.: 1,96</t>
        </is>
      </c>
      <c r="E8" s="13" t="str">
        <f>IFERROR(IF($H$5=0,"Informe o escore Z e um alfa entre 0 e 1.",IF($H$6&lt;C11,"O valor-p está abaixo de alfa: o resultado é estatisticamente significativo.","O valor-p não está abaixo de alfa: o resultado não é estatisticamente significativo.")),"Revise os dados informados para continuar.")</f>
        <v>O valor-p está abaixo de alfa: o resultado é estatisticamente significativo.</v>
      </c>
      <c r="F8" s="12"/>
    </row>
    <row r="9" ht="19" customHeight="1">
      <c r="B9" s="8" t="inlineStr">
        <is>
          <t xml:space="preserve">Tipo de teste</t>
        </is>
      </c>
      <c r="C9" s="9" t="inlineStr">
        <is>
          <t xml:space="preserve">Bilateral</t>
        </is>
      </c>
      <c r="E9" s="12"/>
      <c r="F9" s="12"/>
    </row>
    <row r="10" ht="12" customHeight="1">
      <c r="B10" s="7" t="inlineStr">
        <is>
          <t xml:space="preserve">A cauda deve ser escolhida antes de observar o resultado.</t>
        </is>
      </c>
      <c r="E10" s="14" t="inlineStr">
        <is>
          <t xml:space="preserve">Escore Z</t>
        </is>
      </c>
      <c r="F10" s="48">
        <f>IFERROR(IF($H$5=0,"—",C7+0),"—")</f>
        <v>1.96</v>
      </c>
    </row>
    <row r="11" ht="20" customHeight="1">
      <c r="B11" s="8" t="inlineStr">
        <is>
          <t xml:space="preserve">Nível alfa</t>
        </is>
      </c>
      <c r="C11" s="10">
        <v>0.05</v>
      </c>
      <c r="E11" s="14" t="inlineStr">
        <is>
          <t xml:space="preserve">Teste</t>
        </is>
      </c>
      <c r="F11" s="54" t="str">
        <f>IFERROR(IF($H$5=0,"—",C9),"—")</f>
        <v>Bilateral</v>
      </c>
    </row>
    <row r="12" ht="12" customHeight="1">
      <c r="B12" s="7" t="inlineStr">
        <is>
          <t xml:space="preserve">0,05 é um limiar comum; sua relação com 95% depende do teste</t>
        </is>
      </c>
      <c r="E12" s="14" t="inlineStr">
        <is>
          <t xml:space="preserve">Alfa</t>
        </is>
      </c>
      <c r="F12" s="49">
        <f>IFERROR(IF($H$5=0,"—",C11+0),"—")</f>
        <v>0.05</v>
      </c>
    </row>
    <row r="13">
      <c r="E13" s="14" t="inlineStr">
        <is>
          <t xml:space="preserve">p · Cauda esquerda</t>
        </is>
      </c>
      <c r="F13" s="47">
        <f>IFERROR(IF($H$5=0,"—",NORMSDIST(C7)),"—")</f>
        <v>0.9750021048517795</v>
      </c>
    </row>
    <row r="14">
      <c r="E14" s="14" t="inlineStr">
        <is>
          <t xml:space="preserve">p · Cauda direita</t>
        </is>
      </c>
      <c r="F14" s="47">
        <f>IFERROR(IF($H$5=0,"—",1-NORMSDIST(C7)),"—")</f>
        <v>0.024997895148220484</v>
      </c>
    </row>
    <row r="15">
      <c r="E15" s="14" t="inlineStr">
        <is>
          <t xml:space="preserve">p · Bilateral</t>
        </is>
      </c>
      <c r="F15" s="47">
        <f>IFERROR(IF($H$5=0,"—",2*MIN(NORMSDIST(C7),1-NORMSDIST(C7))),"—")</f>
        <v>0.04999579029644097</v>
      </c>
    </row>
    <row r="18">
      <c r="B18" s="6" t="inlineStr">
        <is>
          <t xml:space="preserve">COMO CHEGAMOS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No teste bilateral, p = 2 × [1 − Φ(|z|)]. Nos testes unilaterais, usamos a cauda escolhida da normal padrão. Na planilha, usamos a função NORMSDIST.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ENTENDA EM POUCOS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O valor-p parte da hipótese nula; ele não mede a chance de ela ser verdadeira.</t>
        </is>
      </c>
    </row>
    <row r="24" ht="24" customHeight="1">
      <c r="B24" s="16" t="inlineStr">
        <is>
          <t xml:space="preserve">•  A cauda deve ser escolhida antes de observar o resultado.</t>
        </is>
      </c>
    </row>
    <row r="25" ht="24" customHeight="1">
      <c r="B25" s="16" t="inlineStr">
        <is>
          <t xml:space="preserve">•  Um efeito pode ser estatisticamente significativo e ainda ser pequeno na prática.</t>
        </is>
      </c>
    </row>
    <row r="27">
      <c r="B27" s="6" t="inlineStr">
        <is>
          <t xml:space="preserve">O QUE ESTE CÁLCULO NÃO MOSTRA</t>
        </is>
      </c>
      <c r="C27" s="6"/>
      <c r="D27" s="6"/>
      <c r="E27" s="6"/>
      <c r="F27" s="6"/>
    </row>
    <row r="28" ht="18" customHeight="1">
      <c r="B28" s="17" t="inlineStr">
        <is>
          <t xml:space="preserve">O valor-p não mostra tamanho do efeito, qualidade dos dados ou poder do estudo.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PRÓXIMO PASSO</t>
        </is>
      </c>
      <c r="C31" s="6"/>
      <c r="D31" s="6"/>
      <c r="E31" s="6"/>
      <c r="F31" s="6"/>
    </row>
    <row r="32" ht="18" customHeight="1">
      <c r="B32" s="16" t="inlineStr">
        <is>
          <t xml:space="preserve">Interprete o valor-p junto com o efeito, o intervalo de confiança e a decisão que está em jogo.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no site (exemplos e mais contexto)</t>
        </is>
      </c>
    </row>
    <row r="36">
      <c r="B36" s="7" t="inlineStr">
        <is>
          <t xml:space="preserve">NPSLab — pesquisas de NPS, CSAT e satisfação · npslab.cc  |  Fórmulas protegidas sem senha (Revisar ▸ Desproteger Planilha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3">
    <dataValidation type="list" allowBlank="1" showInputMessage="1" showErrorMessage="1" error="Revise os dados informados para continuar." sqref="C9">
      <formula1>$H$1:$H$3</formula1>
    </dataValidation>
    <dataValidation type="decimal" operator="between" allowBlank="1" showInputMessage="1" showErrorMessage="1" error="Revise os dados informados para continuar." sqref="C7">
      <formula1>-1000000</formula1>
      <formula2>1000000</formula2>
    </dataValidation>
    <dataValidation type="decimal" operator="between" allowBlank="1" showInputMessage="1" showErrorMessage="1" error="Revise os dados informados para continuar." sqref="C11">
      <formula1>0.000001</formula1>
      <formula2>0.999999</formula2>
    </dataValidation>
  </dataValidations>
  <hyperlinks>
    <hyperlink ref="F3" location="'Menu'!A1"/>
    <hyperlink ref="B34" r:id="rId1" tooltip="https://npslab.cc/ferramentas/valor-p"/>
    <hyperlink ref="B36" r:id="rId2" tooltip="https://npslab.c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NPSLab</Application>
  <DocSecurity>0</DocSecurity>
  <Company>NPSLab · npslab.cc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NPSLab — Calculadoras de Pesquisa e Estatística</dc:title>
  <dc:subject>NPS, CSAT, amostragem e testes A/B</dc:subject>
  <dc:creator>NPSLab · npslab.cc</dc:creator>
  <cp:lastModifiedBy>NPSLab</cp:lastModifiedBy>
  <dcterms:created xsi:type="dcterms:W3CDTF">2026-07-20T12:43:23Z</dcterms:created>
  <dcterms:modified xsi:type="dcterms:W3CDTF">2026-07-20T12:43:23Z</dcterms:modified>
</cp:coreProperties>
</file>